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9"/>
  <fileSharing readOnlyRecommended="1" userName="Microsoft Office User" algorithmName="SHA-512" hashValue="gOM5x2dkIAc9S6T18eOzPuQdHdz+m15QzmduXdQanjJuZ2BXVQsZkZBT9HIksj8LvBd0Twboa2uKmwGLP6fSYg==" saltValue="AQ4EsoPqVpGNWCqxbPQ0ew==" spinCount="100000"/>
  <workbookPr defaultThemeVersion="166925"/>
  <mc:AlternateContent xmlns:mc="http://schemas.openxmlformats.org/markup-compatibility/2006">
    <mc:Choice Requires="x15">
      <x15ac:absPath xmlns:x15ac="http://schemas.microsoft.com/office/spreadsheetml/2010/11/ac" url="/Users/rbaalbaki/Library/Mobile Documents/com~apple~CloudDocs/Min wt calc/"/>
    </mc:Choice>
  </mc:AlternateContent>
  <xr:revisionPtr revIDLastSave="0" documentId="13_ncr:10001_{83432859-1A4C-FA45-8DE3-CA0AAAF9A6C4}" xr6:coauthVersionLast="47" xr6:coauthVersionMax="47" xr10:uidLastSave="{00000000-0000-0000-0000-000000000000}"/>
  <bookViews>
    <workbookView xWindow="2840" yWindow="500" windowWidth="28800" windowHeight="16440" xr2:uid="{664B258E-A982-544B-B4B0-8FA3A8AFAB85}"/>
  </bookViews>
  <sheets>
    <sheet name="Single Seed Lot Calculations" sheetId="5" r:id="rId1"/>
  </sheets>
  <definedNames>
    <definedName name="_xlnm._FilterDatabase" localSheetId="0" hidden="1">'Single Seed Lot Calculations'!#REF!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U2" i="5" l="1"/>
  <c r="T64" i="5" l="1"/>
  <c r="T62" i="5"/>
  <c r="T65" i="5" s="1"/>
  <c r="T71" i="5" s="1"/>
  <c r="T70" i="5" l="1"/>
  <c r="U20" i="5" l="1"/>
  <c r="T25" i="5"/>
  <c r="S25" i="5"/>
  <c r="T24" i="5"/>
  <c r="S24" i="5"/>
  <c r="T23" i="5"/>
  <c r="S23" i="5"/>
  <c r="T22" i="5"/>
  <c r="S22" i="5"/>
  <c r="T21" i="5"/>
  <c r="S21" i="5"/>
  <c r="T20" i="5"/>
  <c r="S20" i="5"/>
  <c r="T19" i="5"/>
  <c r="S19" i="5"/>
  <c r="T18" i="5"/>
  <c r="S18" i="5"/>
  <c r="T17" i="5"/>
  <c r="S17" i="5"/>
  <c r="T16" i="5"/>
  <c r="S16" i="5"/>
  <c r="T15" i="5"/>
  <c r="S15" i="5"/>
  <c r="T14" i="5"/>
  <c r="S14" i="5"/>
  <c r="T13" i="5"/>
  <c r="S13" i="5"/>
  <c r="T12" i="5"/>
  <c r="S12" i="5"/>
  <c r="T11" i="5"/>
  <c r="S11" i="5"/>
  <c r="T10" i="5"/>
  <c r="S10" i="5"/>
  <c r="T9" i="5"/>
  <c r="S9" i="5"/>
  <c r="T8" i="5"/>
  <c r="S8" i="5"/>
  <c r="T7" i="5"/>
  <c r="S7" i="5"/>
  <c r="T6" i="5"/>
  <c r="S6" i="5"/>
  <c r="O23" i="5"/>
  <c r="O12" i="5"/>
  <c r="O13" i="5"/>
  <c r="O14" i="5"/>
  <c r="O15" i="5"/>
  <c r="O16" i="5"/>
  <c r="O17" i="5"/>
  <c r="O18" i="5"/>
  <c r="O19" i="5"/>
  <c r="O20" i="5"/>
  <c r="O21" i="5"/>
  <c r="O22" i="5"/>
  <c r="U18" i="5" l="1"/>
  <c r="U15" i="5"/>
  <c r="U12" i="5"/>
  <c r="U25" i="5"/>
  <c r="U7" i="5"/>
  <c r="U23" i="5"/>
  <c r="U10" i="5"/>
  <c r="U21" i="5"/>
  <c r="U16" i="5"/>
  <c r="U11" i="5"/>
  <c r="U6" i="5"/>
  <c r="U14" i="5"/>
  <c r="U22" i="5"/>
  <c r="U13" i="5"/>
  <c r="U8" i="5"/>
  <c r="U24" i="5"/>
  <c r="U19" i="5"/>
  <c r="U9" i="5"/>
  <c r="U17" i="5"/>
  <c r="H63" i="5"/>
  <c r="J23" i="5"/>
  <c r="I60" i="5"/>
  <c r="I59" i="5"/>
  <c r="J21" i="5" l="1"/>
  <c r="O10" i="5"/>
  <c r="O9" i="5"/>
  <c r="O8" i="5"/>
  <c r="O7" i="5"/>
  <c r="O6" i="5"/>
  <c r="O5" i="5"/>
  <c r="O4" i="5"/>
  <c r="P36" i="5"/>
  <c r="J55" i="5"/>
  <c r="J56" i="5" s="1"/>
  <c r="J33" i="5"/>
  <c r="J34" i="5" s="1"/>
  <c r="O11" i="5"/>
  <c r="K147" i="5" l="1"/>
  <c r="K146" i="5"/>
  <c r="K145" i="5"/>
  <c r="K144" i="5"/>
  <c r="K151" i="5"/>
  <c r="H64" i="5"/>
  <c r="H65" i="5"/>
  <c r="H66" i="5"/>
  <c r="H67" i="5"/>
  <c r="H68" i="5"/>
  <c r="H69" i="5"/>
  <c r="H70" i="5"/>
  <c r="H71" i="5"/>
  <c r="H72" i="5"/>
  <c r="H73" i="5"/>
  <c r="H74" i="5"/>
  <c r="H75" i="5"/>
  <c r="H76" i="5"/>
  <c r="H77" i="5"/>
  <c r="H78" i="5"/>
  <c r="P80" i="5"/>
  <c r="P79" i="5"/>
  <c r="P75" i="5"/>
  <c r="P74" i="5"/>
  <c r="P73" i="5"/>
  <c r="P81" i="5" l="1"/>
  <c r="P82" i="5" s="1"/>
  <c r="K66" i="5"/>
  <c r="K148" i="5"/>
  <c r="P76" i="5"/>
  <c r="K70" i="5"/>
  <c r="K101" i="5" s="1"/>
  <c r="K149" i="5"/>
  <c r="K78" i="5"/>
  <c r="K109" i="5" s="1"/>
  <c r="K69" i="5"/>
  <c r="K100" i="5" s="1"/>
  <c r="K76" i="5"/>
  <c r="K107" i="5" s="1"/>
  <c r="K67" i="5"/>
  <c r="K98" i="5" s="1"/>
  <c r="K75" i="5"/>
  <c r="K106" i="5" s="1"/>
  <c r="K74" i="5"/>
  <c r="K105" i="5" s="1"/>
  <c r="K73" i="5"/>
  <c r="K104" i="5" s="1"/>
  <c r="K80" i="5"/>
  <c r="K111" i="5" s="1"/>
  <c r="K72" i="5"/>
  <c r="K103" i="5" s="1"/>
  <c r="K77" i="5"/>
  <c r="K108" i="5" s="1"/>
  <c r="K68" i="5"/>
  <c r="K99" i="5" s="1"/>
  <c r="K81" i="5"/>
  <c r="K112" i="5" s="1"/>
  <c r="K79" i="5"/>
  <c r="K110" i="5" s="1"/>
  <c r="K71" i="5"/>
  <c r="K102" i="5" s="1"/>
  <c r="K152" i="5"/>
  <c r="K153" i="5"/>
  <c r="K83" i="5" l="1"/>
  <c r="K150" i="5"/>
  <c r="K116" i="5"/>
  <c r="K117" i="5"/>
  <c r="K115" i="5"/>
  <c r="K114" i="5"/>
  <c r="K121" i="5"/>
  <c r="K122" i="5" s="1"/>
  <c r="K84" i="5"/>
  <c r="K85" i="5"/>
  <c r="K86" i="5"/>
  <c r="K90" i="5"/>
  <c r="K92" i="5" s="1"/>
  <c r="K154" i="5"/>
  <c r="K155" i="5" s="1"/>
  <c r="K156" i="5" s="1"/>
  <c r="I62" i="5"/>
  <c r="K87" i="5" l="1"/>
  <c r="K119" i="5"/>
  <c r="K123" i="5"/>
  <c r="K124" i="5" s="1"/>
  <c r="K125" i="5" s="1"/>
  <c r="K118" i="5"/>
  <c r="K88" i="5"/>
  <c r="K91" i="5"/>
  <c r="K93" i="5" s="1"/>
  <c r="P27" i="5"/>
  <c r="P25" i="5" s="1"/>
  <c r="I63" i="5"/>
  <c r="J45" i="5"/>
  <c r="J36" i="5" s="1"/>
  <c r="T61" i="5" l="1"/>
  <c r="T63" i="5" s="1"/>
  <c r="K120" i="5"/>
  <c r="K126" i="5" s="1"/>
  <c r="J43" i="5" s="1"/>
  <c r="K89" i="5"/>
  <c r="K94" i="5"/>
  <c r="L4" i="5"/>
  <c r="T73" i="5" l="1"/>
  <c r="T72" i="5"/>
  <c r="P29" i="5" s="1"/>
  <c r="K95" i="5"/>
  <c r="J42" i="5" s="1"/>
  <c r="L5" i="5"/>
  <c r="L13" i="5"/>
  <c r="L19" i="5"/>
  <c r="L6" i="5"/>
  <c r="L14" i="5"/>
  <c r="L16" i="5"/>
  <c r="L9" i="5"/>
  <c r="L17" i="5"/>
  <c r="L10" i="5"/>
  <c r="L18" i="5"/>
  <c r="L11" i="5"/>
  <c r="L12" i="5"/>
  <c r="L7" i="5"/>
  <c r="L15" i="5"/>
  <c r="L8" i="5"/>
  <c r="J46" i="5"/>
  <c r="J28" i="5"/>
  <c r="J27" i="5"/>
  <c r="J25" i="5"/>
  <c r="J26" i="5"/>
  <c r="J24" i="5"/>
  <c r="J50" i="5"/>
  <c r="J49" i="5"/>
  <c r="J48" i="5"/>
  <c r="J47" i="5"/>
  <c r="K4" i="5" l="1"/>
  <c r="K16" i="5"/>
  <c r="K15" i="5"/>
  <c r="K7" i="5"/>
  <c r="K8" i="5"/>
  <c r="K6" i="5"/>
  <c r="K9" i="5"/>
  <c r="K14" i="5"/>
  <c r="K19" i="5"/>
  <c r="K13" i="5"/>
  <c r="K12" i="5"/>
  <c r="K11" i="5"/>
  <c r="K18" i="5"/>
  <c r="K10" i="5"/>
  <c r="K5" i="5"/>
  <c r="K17" i="5"/>
  <c r="P32" i="5" l="1"/>
  <c r="P30" i="5"/>
  <c r="P31" i="5"/>
</calcChain>
</file>

<file path=xl/sharedStrings.xml><?xml version="1.0" encoding="utf-8"?>
<sst xmlns="http://schemas.openxmlformats.org/spreadsheetml/2006/main" count="147" uniqueCount="95">
  <si>
    <t>df</t>
  </si>
  <si>
    <t>SD 16 reps</t>
  </si>
  <si>
    <t>SD 8 reps</t>
  </si>
  <si>
    <t>100-seed weight (g)</t>
  </si>
  <si>
    <t>Replication</t>
  </si>
  <si>
    <t xml:space="preserve">Mean after rounding to 3 decimals: </t>
  </si>
  <si>
    <t xml:space="preserve">Mean after rounding to 2 decimals: </t>
  </si>
  <si>
    <t>Mean after rounding to 1 decimal:</t>
  </si>
  <si>
    <t>Mean after rounding to 4 decimals:</t>
  </si>
  <si>
    <t>Mean after rounding to 3 decimals:</t>
  </si>
  <si>
    <t>Mean after rounding to 2 decimals:</t>
  </si>
  <si>
    <t>N=</t>
  </si>
  <si>
    <t>Purity wt. (2500 seeds):</t>
  </si>
  <si>
    <t>Bulk/noxious weed wt. (25,000 seeds):</t>
  </si>
  <si>
    <t>Calculated purity weight (g)</t>
  </si>
  <si>
    <t>Minimum purity weight rounded to 2 decimals:</t>
  </si>
  <si>
    <t>Minimum purity weight rounded to 1 decimal:</t>
  </si>
  <si>
    <t>Lot</t>
  </si>
  <si>
    <t>ID</t>
  </si>
  <si>
    <t>Lot No.</t>
  </si>
  <si>
    <t>MINIMUM PURITY/BULK/NOXIOUS WEED WEIGHTS CALCULATOR</t>
  </si>
  <si>
    <t>Mean</t>
  </si>
  <si>
    <t>SD</t>
  </si>
  <si>
    <t>Min</t>
  </si>
  <si>
    <t>ex1</t>
  </si>
  <si>
    <t>max</t>
  </si>
  <si>
    <t>G</t>
  </si>
  <si>
    <t>Alpha</t>
  </si>
  <si>
    <t>N</t>
  </si>
  <si>
    <t>alpha</t>
  </si>
  <si>
    <t>n</t>
  </si>
  <si>
    <t>sig</t>
  </si>
  <si>
    <t>t.crit</t>
  </si>
  <si>
    <t>G crit</t>
  </si>
  <si>
    <t>g crit</t>
  </si>
  <si>
    <t>Data</t>
  </si>
  <si>
    <t>16 reps</t>
  </si>
  <si>
    <t>15 reps</t>
  </si>
  <si>
    <t>14 reps</t>
  </si>
  <si>
    <t>Max</t>
  </si>
  <si>
    <t>mean-min</t>
  </si>
  <si>
    <t>max-mean</t>
  </si>
  <si>
    <t xml:space="preserve">Sig </t>
  </si>
  <si>
    <t>Outlier</t>
  </si>
  <si>
    <t>Not used in calculator</t>
  </si>
  <si>
    <t>Mean after rounding to whole number:</t>
  </si>
  <si>
    <t>Minimum purity weight rounded to whole number:</t>
  </si>
  <si>
    <t xml:space="preserve">Rank 1 </t>
  </si>
  <si>
    <t>Rank 2</t>
  </si>
  <si>
    <t>100-seed weight rank</t>
  </si>
  <si>
    <t>This test is designed to check for outliers using the full data set. Do not use after a replicate weight is discarded.</t>
  </si>
  <si>
    <r>
      <t xml:space="preserve">B1. </t>
    </r>
    <r>
      <rPr>
        <b/>
        <sz val="12"/>
        <color theme="1"/>
        <rFont val="Calibri (Body)"/>
      </rPr>
      <t>Data entry</t>
    </r>
  </si>
  <si>
    <r>
      <t xml:space="preserve"> A
</t>
    </r>
    <r>
      <rPr>
        <b/>
        <sz val="14"/>
        <color theme="1"/>
        <rFont val="Calibri (Body)"/>
      </rPr>
      <t>Lot/sample identification</t>
    </r>
  </si>
  <si>
    <t>B</t>
  </si>
  <si>
    <t>C
A1. Enter the weights of the 8 replications from a single sample (seed lot). 
A2. Check the CV. If the CV is 6% or less for chaffy kinds, or 4% or less for non-chaffy kinds, proceed to A3. If the CV is greater than 6% or 4% for chaffy and non-chaffy k</t>
  </si>
  <si>
    <r>
      <rPr>
        <b/>
        <sz val="12"/>
        <color theme="1"/>
        <rFont val="Calibri (Body)"/>
      </rPr>
      <t>B3.</t>
    </r>
    <r>
      <rPr>
        <sz val="12"/>
        <color theme="1"/>
        <rFont val="Calibri"/>
        <family val="2"/>
        <scheme val="minor"/>
      </rPr>
      <t xml:space="preserve"> </t>
    </r>
    <r>
      <rPr>
        <b/>
        <sz val="12"/>
        <color theme="1"/>
        <rFont val="Calibri"/>
        <family val="2"/>
        <scheme val="minor"/>
      </rPr>
      <t>Mean before rounding</t>
    </r>
    <r>
      <rPr>
        <sz val="12"/>
        <color theme="1"/>
        <rFont val="Calibri"/>
        <family val="2"/>
        <scheme val="minor"/>
      </rPr>
      <t>:</t>
    </r>
  </si>
  <si>
    <r>
      <rPr>
        <b/>
        <sz val="12"/>
        <color theme="1"/>
        <rFont val="Calibri (Body)"/>
      </rPr>
      <t>B4</t>
    </r>
    <r>
      <rPr>
        <sz val="12"/>
        <color theme="1"/>
        <rFont val="Calibri"/>
        <family val="2"/>
        <scheme val="minor"/>
      </rPr>
      <t xml:space="preserve">. </t>
    </r>
    <r>
      <rPr>
        <b/>
        <sz val="12"/>
        <color theme="1"/>
        <rFont val="Calibri"/>
        <family val="2"/>
        <scheme val="minor"/>
      </rPr>
      <t>Enter rounded mean value here:</t>
    </r>
  </si>
  <si>
    <r>
      <rPr>
        <b/>
        <sz val="12"/>
        <color theme="1"/>
        <rFont val="Calibri (Body)"/>
      </rPr>
      <t xml:space="preserve">B5. </t>
    </r>
    <r>
      <rPr>
        <b/>
        <sz val="12"/>
        <color theme="1"/>
        <rFont val="Calibri"/>
        <family val="2"/>
        <scheme val="minor"/>
      </rPr>
      <t>Purity and bulk/noxious exam weights</t>
    </r>
  </si>
  <si>
    <t>D
C1. For each seed lot, enter the lot identification information and the average purity weight (2500 seeds) generated in Part A5 or Part B6. You can enter data for up to 20 seed lots. If individual seed lot calculations were manually calculated, enter a</t>
  </si>
  <si>
    <t>D1. Average purity weight for each seed lot</t>
  </si>
  <si>
    <r>
      <rPr>
        <b/>
        <sz val="12"/>
        <color theme="1"/>
        <rFont val="Calibri (Body)"/>
      </rPr>
      <t>D2</t>
    </r>
    <r>
      <rPr>
        <sz val="12"/>
        <color theme="1"/>
        <rFont val="Calibri"/>
        <family val="2"/>
        <scheme val="minor"/>
      </rPr>
      <t xml:space="preserve">. </t>
    </r>
    <r>
      <rPr>
        <b/>
        <sz val="12"/>
        <color theme="1"/>
        <rFont val="Calibri"/>
        <family val="2"/>
        <scheme val="minor"/>
      </rPr>
      <t>CV (%):</t>
    </r>
  </si>
  <si>
    <r>
      <rPr>
        <b/>
        <sz val="12"/>
        <color theme="1"/>
        <rFont val="Calibri (Body)"/>
      </rPr>
      <t>D3</t>
    </r>
    <r>
      <rPr>
        <b/>
        <sz val="12"/>
        <color theme="1"/>
        <rFont val="Calibri"/>
        <family val="2"/>
        <scheme val="minor"/>
      </rPr>
      <t>. Mean purity weight</t>
    </r>
  </si>
  <si>
    <t xml:space="preserve">D4. Unrounded Minimum Purity Working Weight (g): </t>
  </si>
  <si>
    <r>
      <rPr>
        <b/>
        <sz val="12"/>
        <color theme="1"/>
        <rFont val="Calibri (Body)"/>
      </rPr>
      <t>D5</t>
    </r>
    <r>
      <rPr>
        <b/>
        <sz val="12"/>
        <color theme="1"/>
        <rFont val="Calibri"/>
        <family val="2"/>
        <scheme val="minor"/>
      </rPr>
      <t xml:space="preserve">. Minimum Purity Working Weight (g): </t>
    </r>
  </si>
  <si>
    <r>
      <rPr>
        <b/>
        <sz val="12"/>
        <color theme="1"/>
        <rFont val="Calibri (Body)"/>
      </rPr>
      <t>D6</t>
    </r>
    <r>
      <rPr>
        <b/>
        <sz val="12"/>
        <color theme="1"/>
        <rFont val="Calibri"/>
        <family val="2"/>
        <scheme val="minor"/>
      </rPr>
      <t xml:space="preserve">. Minimum bulk/noxious weed weight (g): </t>
    </r>
  </si>
  <si>
    <r>
      <rPr>
        <b/>
        <sz val="12"/>
        <color theme="1"/>
        <rFont val="Calibri (Body)"/>
      </rPr>
      <t>B2</t>
    </r>
    <r>
      <rPr>
        <sz val="12"/>
        <color theme="1"/>
        <rFont val="Calibri"/>
        <family val="2"/>
        <scheme val="minor"/>
      </rPr>
      <t xml:space="preserve">. </t>
    </r>
    <r>
      <rPr>
        <b/>
        <sz val="12"/>
        <color theme="1"/>
        <rFont val="Calibri"/>
        <family val="2"/>
        <scheme val="minor"/>
      </rPr>
      <t>CV (%); first 8 replicates:</t>
    </r>
  </si>
  <si>
    <r>
      <rPr>
        <b/>
        <sz val="12"/>
        <color theme="1"/>
        <rFont val="Calibri (Body)"/>
      </rPr>
      <t>C1.</t>
    </r>
    <r>
      <rPr>
        <b/>
        <sz val="12"/>
        <color theme="1"/>
        <rFont val="Calibri"/>
        <family val="2"/>
        <scheme val="minor"/>
      </rPr>
      <t xml:space="preserve"> Revised CV (%); all replicates:</t>
    </r>
  </si>
  <si>
    <r>
      <t xml:space="preserve">C2. </t>
    </r>
    <r>
      <rPr>
        <b/>
        <sz val="12"/>
        <color theme="1"/>
        <rFont val="Calibri (Body)"/>
      </rPr>
      <t>Outlier check</t>
    </r>
  </si>
  <si>
    <r>
      <rPr>
        <b/>
        <sz val="12"/>
        <color theme="1"/>
        <rFont val="Calibri (Body)"/>
      </rPr>
      <t>C3</t>
    </r>
    <r>
      <rPr>
        <sz val="12"/>
        <color theme="1"/>
        <rFont val="Calibri (Body)"/>
      </rPr>
      <t xml:space="preserve">. </t>
    </r>
    <r>
      <rPr>
        <b/>
        <sz val="12"/>
        <color theme="1"/>
        <rFont val="Calibri (Body)"/>
      </rPr>
      <t>Revised m</t>
    </r>
    <r>
      <rPr>
        <b/>
        <sz val="12"/>
        <color theme="1"/>
        <rFont val="Calibri"/>
        <family val="2"/>
        <scheme val="minor"/>
      </rPr>
      <t>ean before rounding:</t>
    </r>
  </si>
  <si>
    <r>
      <rPr>
        <b/>
        <sz val="12"/>
        <color theme="1"/>
        <rFont val="Calibri (Body)"/>
      </rPr>
      <t>C4</t>
    </r>
    <r>
      <rPr>
        <sz val="12"/>
        <color theme="1"/>
        <rFont val="Calibri"/>
        <family val="2"/>
        <scheme val="minor"/>
      </rPr>
      <t xml:space="preserve">. </t>
    </r>
    <r>
      <rPr>
        <b/>
        <sz val="12"/>
        <color theme="1"/>
        <rFont val="Calibri"/>
        <family val="2"/>
        <scheme val="minor"/>
      </rPr>
      <t>Enter rounded mean value here:</t>
    </r>
  </si>
  <si>
    <r>
      <rPr>
        <b/>
        <sz val="12"/>
        <color theme="1"/>
        <rFont val="Calibri (Body)"/>
      </rPr>
      <t xml:space="preserve">C5. </t>
    </r>
    <r>
      <rPr>
        <b/>
        <sz val="12"/>
        <color theme="1"/>
        <rFont val="Calibri"/>
        <family val="2"/>
        <scheme val="minor"/>
      </rPr>
      <t>Purity and bulk/noxious exam weights</t>
    </r>
  </si>
  <si>
    <t>t</t>
  </si>
  <si>
    <t>E1. Minimum purity working weight (g):</t>
  </si>
  <si>
    <r>
      <rPr>
        <b/>
        <sz val="12"/>
        <color theme="1"/>
        <rFont val="Calibri (Body)"/>
      </rPr>
      <t xml:space="preserve">E1. </t>
    </r>
    <r>
      <rPr>
        <sz val="12"/>
        <color theme="1"/>
        <rFont val="Calibri (Body)"/>
      </rPr>
      <t xml:space="preserve">The minimum purity working weight entered in D5 is automatically imported.
</t>
    </r>
    <r>
      <rPr>
        <b/>
        <sz val="12"/>
        <color theme="1"/>
        <rFont val="Calibri (Body)"/>
      </rPr>
      <t>E2.</t>
    </r>
    <r>
      <rPr>
        <sz val="12"/>
        <color theme="1"/>
        <rFont val="Calibri (Body)"/>
      </rPr>
      <t xml:space="preserve"> </t>
    </r>
    <r>
      <rPr>
        <sz val="12"/>
        <color theme="1"/>
        <rFont val="Calibri"/>
        <family val="2"/>
        <scheme val="minor"/>
      </rPr>
      <t xml:space="preserve"> The purity weights for each lot are imported from D1. The estimated number of seeds for each lot is automatically calculated.
</t>
    </r>
    <r>
      <rPr>
        <b/>
        <i/>
        <sz val="12"/>
        <color theme="1"/>
        <rFont val="Calibri"/>
        <family val="2"/>
        <scheme val="minor"/>
      </rPr>
      <t>Before a new analysis for a different species, make sure to clear the data entered under A1, B1, B4, C4, D1 and D5.</t>
    </r>
    <r>
      <rPr>
        <sz val="12"/>
        <color theme="1"/>
        <rFont val="Calibri"/>
        <family val="2"/>
        <scheme val="minor"/>
      </rPr>
      <t xml:space="preserve">
</t>
    </r>
  </si>
  <si>
    <t>E2. Estimated seed number</t>
  </si>
  <si>
    <t>Lot ID</t>
  </si>
  <si>
    <t>Purity weight</t>
  </si>
  <si>
    <t>Seed number per lot</t>
  </si>
  <si>
    <t>Average:</t>
  </si>
  <si>
    <t>Number of seed lots</t>
  </si>
  <si>
    <t>Mean of seed lots</t>
  </si>
  <si>
    <t>Standard deviation of seed lots</t>
  </si>
  <si>
    <t>Confidence level</t>
  </si>
  <si>
    <t>95% one sided</t>
  </si>
  <si>
    <t>CI</t>
  </si>
  <si>
    <t>90% equal to 95% one sided</t>
  </si>
  <si>
    <t>SEM</t>
  </si>
  <si>
    <t>CI upper limit</t>
  </si>
  <si>
    <t>CI lower limit</t>
  </si>
  <si>
    <t>This calculator is password protected to prevent accidental changes. To preserve your data and output, please save this file under another name.</t>
  </si>
  <si>
    <r>
      <t xml:space="preserve">-Start by entering all seed lot/sample IDs in Part A; you can enter and analyze data for up to 20 seedlots. 
-Follow instructions starting with part B, Part C if necessary, and then Part D. Part E is optional. Numbered instructions in each box (B, C, D, and E) refer to procedures in identically numbered parts of the calculator. 
-Parts B and C are used to calculate purity and bulk/noxious seed weights for individual seedlots. Part D is then used to determine the minimum purity and bulk/noxious weed working weights for inclusion in Table 2A of the Rules, vol. 1 (2022). Part E is optional (refer to accompanying PDF Instructions file).
</t>
    </r>
    <r>
      <rPr>
        <b/>
        <i/>
        <u/>
        <sz val="14"/>
        <color theme="1"/>
        <rFont val="Calibri (Body)"/>
      </rPr>
      <t>Before using this calculator, please read</t>
    </r>
    <r>
      <rPr>
        <b/>
        <i/>
        <sz val="14"/>
        <color theme="1"/>
        <rFont val="Calibri"/>
        <family val="2"/>
        <scheme val="minor"/>
      </rPr>
      <t xml:space="preserve"> the accompanying instructions document (Determining Purity-Bulk-Noxious exam Weights v3.pdf) for test requirements, method descriptions, and examples. </t>
    </r>
    <r>
      <rPr>
        <b/>
        <sz val="14"/>
        <color theme="1"/>
        <rFont val="Calibri"/>
        <family val="2"/>
        <scheme val="minor"/>
      </rPr>
      <t xml:space="preserve">
</t>
    </r>
  </si>
  <si>
    <r>
      <rPr>
        <b/>
        <sz val="12"/>
        <color theme="1"/>
        <rFont val="Calibri (Body)"/>
      </rPr>
      <t>B1.</t>
    </r>
    <r>
      <rPr>
        <sz val="12"/>
        <color theme="1"/>
        <rFont val="Calibri (Body)"/>
      </rPr>
      <t xml:space="preserve"> Enter the weights of 8 replications (1-8) for a single sampled seedlot. Ignore the ranked results with marked red dots generated for the first 8 replicates. Ranked results are only used in Part C below.
</t>
    </r>
    <r>
      <rPr>
        <sz val="12"/>
        <color theme="1"/>
        <rFont val="Calibri"/>
        <family val="2"/>
        <scheme val="minor"/>
      </rPr>
      <t xml:space="preserve">
</t>
    </r>
    <r>
      <rPr>
        <b/>
        <sz val="12"/>
        <color theme="1"/>
        <rFont val="Calibri"/>
        <family val="2"/>
        <scheme val="minor"/>
      </rPr>
      <t>B2.</t>
    </r>
    <r>
      <rPr>
        <sz val="12"/>
        <color theme="1"/>
        <rFont val="Calibri"/>
        <family val="2"/>
        <scheme val="minor"/>
      </rPr>
      <t xml:space="preserve"> Check the CV. If the CV is 6% or less for chaffy kinds, or 4% or less for non-chaffy kinds, proceed to B3. If the CV is greater than 6% or 4% for chaffy and non-chaffy kinds, respectively, skip steps B3-B5 and go to part </t>
    </r>
    <r>
      <rPr>
        <b/>
        <sz val="12"/>
        <color theme="1"/>
        <rFont val="Calibri"/>
        <family val="2"/>
        <scheme val="minor"/>
      </rPr>
      <t>C</t>
    </r>
    <r>
      <rPr>
        <sz val="12"/>
        <color theme="1"/>
        <rFont val="Calibri"/>
        <family val="2"/>
        <scheme val="minor"/>
      </rPr>
      <t xml:space="preserve">. 
</t>
    </r>
    <r>
      <rPr>
        <b/>
        <sz val="12"/>
        <color theme="1"/>
        <rFont val="Calibri"/>
        <family val="2"/>
        <scheme val="minor"/>
      </rPr>
      <t xml:space="preserve">B3. </t>
    </r>
    <r>
      <rPr>
        <sz val="12"/>
        <color theme="1"/>
        <rFont val="Calibri"/>
        <family val="2"/>
        <scheme val="minor"/>
      </rPr>
      <t xml:space="preserve">The output shows the unrounded mean, with all possible rounding options. Use section 2.3a of AOSA Rules, vol. 1 (2021) to determine the correct number of decimals for your final answer. Section II.5 of the accompanying instructions also describes correct rounding.   
</t>
    </r>
    <r>
      <rPr>
        <b/>
        <sz val="12"/>
        <color theme="1"/>
        <rFont val="Calibri"/>
        <family val="2"/>
        <scheme val="minor"/>
      </rPr>
      <t xml:space="preserve">B4. </t>
    </r>
    <r>
      <rPr>
        <sz val="12"/>
        <color theme="1"/>
        <rFont val="Calibri"/>
        <family val="2"/>
        <scheme val="minor"/>
      </rPr>
      <t xml:space="preserve">Manually enter the correctly rounded mean from B3 in the provided field.
</t>
    </r>
    <r>
      <rPr>
        <b/>
        <sz val="12"/>
        <color theme="1"/>
        <rFont val="Calibri"/>
        <family val="2"/>
        <scheme val="minor"/>
      </rPr>
      <t>B5.</t>
    </r>
    <r>
      <rPr>
        <sz val="12"/>
        <color theme="1"/>
        <rFont val="Calibri"/>
        <family val="2"/>
        <scheme val="minor"/>
      </rPr>
      <t xml:space="preserve"> The purity and bulk/noxious weed exam weights are calculated for this seedlot. Enter this purity weight without further rounding in D1 for that seedlot. </t>
    </r>
    <r>
      <rPr>
        <i/>
        <sz val="12"/>
        <color theme="1"/>
        <rFont val="Calibri"/>
        <family val="2"/>
        <scheme val="minor"/>
      </rPr>
      <t xml:space="preserve">If you copy and paste the purity weight from B5 to D1, make sure you use the 'Paste as value' function in Excel. Otherwise, Excel will paste the equation for calculating the purity weight rather than the actual value. </t>
    </r>
    <r>
      <rPr>
        <i/>
        <u/>
        <sz val="12"/>
        <color theme="1"/>
        <rFont val="Calibri (Body)"/>
      </rPr>
      <t>Double clicking</t>
    </r>
    <r>
      <rPr>
        <i/>
        <u/>
        <sz val="12"/>
        <color theme="1"/>
        <rFont val="Calibri"/>
        <family val="2"/>
        <scheme val="minor"/>
      </rPr>
      <t xml:space="preserve"> on the destination cell </t>
    </r>
    <r>
      <rPr>
        <i/>
        <u/>
        <sz val="12"/>
        <color theme="1"/>
        <rFont val="Calibri (Body)"/>
      </rPr>
      <t>before</t>
    </r>
    <r>
      <rPr>
        <i/>
        <u/>
        <sz val="12"/>
        <color theme="1"/>
        <rFont val="Calibri"/>
        <family val="2"/>
        <scheme val="minor"/>
      </rPr>
      <t xml:space="preserve"> pasting</t>
    </r>
    <r>
      <rPr>
        <i/>
        <sz val="12"/>
        <color theme="1"/>
        <rFont val="Calibri"/>
        <family val="2"/>
        <scheme val="minor"/>
      </rPr>
      <t xml:space="preserve"> is a shortcut for pasting just cell values (double clicking only works for single cells, not when multiple cells are selected).</t>
    </r>
    <r>
      <rPr>
        <sz val="12"/>
        <color theme="1"/>
        <rFont val="Calibri"/>
        <family val="2"/>
        <scheme val="minor"/>
      </rPr>
      <t xml:space="preserve">
</t>
    </r>
    <r>
      <rPr>
        <b/>
        <i/>
        <sz val="12"/>
        <color theme="1"/>
        <rFont val="Calibri"/>
        <family val="2"/>
        <scheme val="minor"/>
      </rPr>
      <t xml:space="preserve">Repeat for samples from each seed lot. Before each new analysis, make sure you clear the contents you entered under B1 and B4. </t>
    </r>
    <r>
      <rPr>
        <sz val="12"/>
        <color theme="1"/>
        <rFont val="Calibri"/>
        <family val="2"/>
        <scheme val="minor"/>
      </rPr>
      <t xml:space="preserve">   </t>
    </r>
  </si>
  <si>
    <r>
      <rPr>
        <b/>
        <sz val="12"/>
        <color theme="1"/>
        <rFont val="Calibri (Body)"/>
      </rPr>
      <t xml:space="preserve">D1. </t>
    </r>
    <r>
      <rPr>
        <sz val="12"/>
        <color theme="1"/>
        <rFont val="Calibri (Body)"/>
      </rPr>
      <t xml:space="preserve">For each seed lot, enter the average purity weight calculated in either B5 or C5 without further rounding.  
</t>
    </r>
    <r>
      <rPr>
        <b/>
        <sz val="12"/>
        <color theme="1"/>
        <rFont val="Calibri (Body)"/>
      </rPr>
      <t>D2.</t>
    </r>
    <r>
      <rPr>
        <sz val="12"/>
        <color theme="1"/>
        <rFont val="Calibri (Body)"/>
      </rPr>
      <t xml:space="preserve"> Check the CV. The CV should not exceed 10% for either chaffy or non-chaffy kinds. If the CV is greater than 10%, single reliable estimates of minimum purity and bulk/noxious weed weights cannot be calculated based on the sampled seed lots.
</t>
    </r>
    <r>
      <rPr>
        <b/>
        <sz val="12"/>
        <color theme="1"/>
        <rFont val="Calibri (Body)"/>
      </rPr>
      <t xml:space="preserve">D3. </t>
    </r>
    <r>
      <rPr>
        <sz val="12"/>
        <color theme="1"/>
        <rFont val="Calibri (Body)"/>
      </rPr>
      <t>The average purity weight from all lots is calculated.</t>
    </r>
    <r>
      <rPr>
        <i/>
        <sz val="12"/>
        <color theme="1"/>
        <rFont val="Calibri (Body)"/>
      </rPr>
      <t xml:space="preserve"> Do not use this value when proposing an addition/change to Table 2A of the Rules, vol. 1 (2022).</t>
    </r>
    <r>
      <rPr>
        <sz val="12"/>
        <color theme="1"/>
        <rFont val="Calibri (Body)"/>
      </rPr>
      <t xml:space="preserve"> 
</t>
    </r>
    <r>
      <rPr>
        <b/>
        <sz val="12"/>
        <color theme="1"/>
        <rFont val="Calibri (Body)"/>
      </rPr>
      <t>D4.</t>
    </r>
    <r>
      <rPr>
        <sz val="12"/>
        <color theme="1"/>
        <rFont val="Calibri (Body)"/>
      </rPr>
      <t xml:space="preserve"> The </t>
    </r>
    <r>
      <rPr>
        <b/>
        <sz val="12"/>
        <color theme="1"/>
        <rFont val="Calibri (Body)"/>
      </rPr>
      <t>Minimum Purity Working Weight (g)</t>
    </r>
    <r>
      <rPr>
        <sz val="12"/>
        <color theme="1"/>
        <rFont val="Calibri (Body)"/>
      </rPr>
      <t xml:space="preserve">, derived from the value in D3, is calculated without rounding. This value is the upper limit 95% confidence interval for the mean calculated in D3. Results must be rounded to the correct number of decimal places, as described in sec. 13.4b.1 of the rules, vol. 1 (2022) and section IV.4 of the instructions, before inclusion in Table 2A of the rules. 
</t>
    </r>
    <r>
      <rPr>
        <b/>
        <sz val="12"/>
        <color theme="1"/>
        <rFont val="Calibri (Body)"/>
      </rPr>
      <t>D5</t>
    </r>
    <r>
      <rPr>
        <sz val="12"/>
        <color theme="1"/>
        <rFont val="Calibri (Body)"/>
      </rPr>
      <t xml:space="preserve">. Manually enter the correctly rounded mean from D4 in the provided field. </t>
    </r>
    <r>
      <rPr>
        <i/>
        <sz val="12"/>
        <color theme="1"/>
        <rFont val="Calibri (Body)"/>
      </rPr>
      <t>This is the value to be proposed for addition to Table 2A of the rules</t>
    </r>
    <r>
      <rPr>
        <sz val="12"/>
        <color theme="1"/>
        <rFont val="Calibri (Body)"/>
      </rPr>
      <t xml:space="preserve">.
</t>
    </r>
    <r>
      <rPr>
        <b/>
        <sz val="12"/>
        <color theme="1"/>
        <rFont val="Calibri (Body)"/>
      </rPr>
      <t>D6.</t>
    </r>
    <r>
      <rPr>
        <sz val="12"/>
        <color theme="1"/>
        <rFont val="Calibri (Body)"/>
      </rPr>
      <t xml:space="preserve"> The minimum bulk/noxious weed weight for inclusion in Table 2A is automatically generated. 
</t>
    </r>
    <r>
      <rPr>
        <b/>
        <i/>
        <sz val="12"/>
        <color theme="1"/>
        <rFont val="Calibri (Body)"/>
      </rPr>
      <t>Before a new analysis for a different species, make sure to clear the data entered under A, B1, B4, C4, D1 and D5.</t>
    </r>
    <r>
      <rPr>
        <sz val="12"/>
        <color theme="1"/>
        <rFont val="Calibri (Body)"/>
      </rPr>
      <t xml:space="preserve">    </t>
    </r>
  </si>
  <si>
    <t>E (Optional)</t>
  </si>
  <si>
    <r>
      <rPr>
        <b/>
        <i/>
        <sz val="12"/>
        <color theme="1"/>
        <rFont val="Calibri"/>
        <family val="2"/>
        <scheme val="minor"/>
      </rPr>
      <t xml:space="preserve">This part is only needed if the CV(%) calculated in part B is above the maximum acceptable limit for either chaffy or non-chaffy seeds.
</t>
    </r>
    <r>
      <rPr>
        <sz val="12"/>
        <color theme="1"/>
        <rFont val="Calibri"/>
        <family val="2"/>
        <scheme val="minor"/>
      </rPr>
      <t xml:space="preserve">
Enter the additional replicate weights (9-16) from the same sample in B1.  The rank of each replicate weight, based on its absolute difference from the mean, is displayed to the right of the data. Among the 16 replicates, the two replicate weights with the largest absolute difference from the mean, ranked 1 and 2 from higher to lower, are marked by corresponding red dots.
</t>
    </r>
    <r>
      <rPr>
        <b/>
        <sz val="12"/>
        <color theme="1"/>
        <rFont val="Calibri"/>
        <family val="2"/>
        <scheme val="minor"/>
      </rPr>
      <t>C1.</t>
    </r>
    <r>
      <rPr>
        <sz val="12"/>
        <color theme="1"/>
        <rFont val="Calibri"/>
        <family val="2"/>
        <scheme val="minor"/>
      </rPr>
      <t xml:space="preserve"> A revised CV is calculated based on all 16 replicates. If the CV is within acceptable limits (equal to or less than 4% or 6%) skip C2 and proceed to C3 without checking for outliers. If the CV is greater than the acceptable limit, go to C2.
</t>
    </r>
    <r>
      <rPr>
        <b/>
        <sz val="12"/>
        <color theme="1"/>
        <rFont val="Calibri"/>
        <family val="2"/>
        <scheme val="minor"/>
      </rPr>
      <t>C2.</t>
    </r>
    <r>
      <rPr>
        <sz val="12"/>
        <color theme="1"/>
        <rFont val="Calibri"/>
        <family val="2"/>
        <scheme val="minor"/>
      </rPr>
      <t xml:space="preserve"> Outlier checks for the two replicate weights with the largest absolute difference from the mean are displayed. Note that outlier checks are only valid when performed on the complete data set (16 replicates), and should not be used after a replicate weight has been deleted from the data. If the replicate with the largest difference from the mean (Rank 1) is identified as an outlier ('YES' result), while Rank 2 replicate is not an outlier ('NO'), delete the replicate weight corresponding to Rank 1 and proceed to C3 after confirming that the revised CV (C1) is now within acceptable limits. However, if the second ranked replicate weight (Rank 2) is also identified as an outlier ('YES') before any replicate weight is deleted, this seedlot's replicate results cannot be used for determining purity/bulk/noxious working weights. </t>
    </r>
    <r>
      <rPr>
        <i/>
        <sz val="12"/>
        <color theme="1"/>
        <rFont val="Calibri"/>
        <family val="2"/>
        <scheme val="minor"/>
      </rPr>
      <t>Presence of more than one outlier indicates possible methodological errors. Check your data for possible errors and refer to the accompanying instructions for possible remedies..</t>
    </r>
    <r>
      <rPr>
        <sz val="12"/>
        <color theme="1"/>
        <rFont val="Calibri"/>
        <family val="2"/>
        <scheme val="minor"/>
      </rPr>
      <t xml:space="preserve">
</t>
    </r>
    <r>
      <rPr>
        <b/>
        <sz val="12"/>
        <color theme="1"/>
        <rFont val="Calibri"/>
        <family val="2"/>
        <scheme val="minor"/>
      </rPr>
      <t>C3.</t>
    </r>
    <r>
      <rPr>
        <sz val="12"/>
        <color theme="1"/>
        <rFont val="Calibri"/>
        <family val="2"/>
        <scheme val="minor"/>
      </rPr>
      <t xml:space="preserve"> The unrounded revised mean of all remaining replicates is calculated. Use section 2.3a of AOSA Rules, vol. 1 (2022), or refer to section II.5 of the accompanying instructions to determine the correct number of decimals for your final answer. </t>
    </r>
    <r>
      <rPr>
        <b/>
        <sz val="12"/>
        <color theme="1"/>
        <rFont val="Calibri"/>
        <family val="2"/>
        <scheme val="minor"/>
      </rPr>
      <t xml:space="preserve">
C4. </t>
    </r>
    <r>
      <rPr>
        <sz val="12"/>
        <color theme="1"/>
        <rFont val="Calibri"/>
        <family val="2"/>
        <scheme val="minor"/>
      </rPr>
      <t xml:space="preserve">Manually enter the correctly rounded mean from C3.
</t>
    </r>
    <r>
      <rPr>
        <b/>
        <sz val="12"/>
        <color theme="1"/>
        <rFont val="Calibri"/>
        <family val="2"/>
        <scheme val="minor"/>
      </rPr>
      <t>C5.</t>
    </r>
    <r>
      <rPr>
        <sz val="12"/>
        <color theme="1"/>
        <rFont val="Calibri"/>
        <family val="2"/>
        <scheme val="minor"/>
      </rPr>
      <t xml:space="preserve"> The purity and bulk/noxious weed exam weights are calculated for this seedlot. Enter the purity weight without further rounding in D1 for that seedlot. </t>
    </r>
    <r>
      <rPr>
        <i/>
        <sz val="12"/>
        <color theme="1"/>
        <rFont val="Calibri"/>
        <family val="2"/>
        <scheme val="minor"/>
      </rPr>
      <t xml:space="preserve">If you copy and paste the purity weight, make sure you use the 'Paste as value' function in Excel. Otherwise, Excel will paste the equation rather than the actual value. </t>
    </r>
    <r>
      <rPr>
        <i/>
        <u/>
        <sz val="12"/>
        <color theme="1"/>
        <rFont val="Calibri"/>
        <family val="2"/>
        <scheme val="minor"/>
      </rPr>
      <t>Double clicking on the destination cell before pasting is another way of just adding cell value</t>
    </r>
    <r>
      <rPr>
        <i/>
        <sz val="12"/>
        <color theme="1"/>
        <rFont val="Calibri"/>
        <family val="2"/>
        <scheme val="minor"/>
      </rPr>
      <t xml:space="preserve"> (double clicking only works for single cells, not when multiple cells are selected).</t>
    </r>
    <r>
      <rPr>
        <sz val="12"/>
        <color theme="1"/>
        <rFont val="Calibri"/>
        <family val="2"/>
        <scheme val="minor"/>
      </rPr>
      <t xml:space="preserve">
</t>
    </r>
    <r>
      <rPr>
        <b/>
        <i/>
        <sz val="12"/>
        <color theme="1"/>
        <rFont val="Calibri"/>
        <family val="2"/>
        <scheme val="minor"/>
      </rPr>
      <t xml:space="preserve">Repeat for samples from each seed lot when the CV is above acceptable limits. Before each new seedlot analysis, make sure you clear the data you entered in B1, B4, and C4.    </t>
    </r>
    <r>
      <rPr>
        <sz val="12"/>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</si>
</sst>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0"/>
    <numFmt numFmtId="166" formatCode="0.000"/>
    <numFmt numFmtId="167" formatCode="0.00000"/>
    <numFmt numFmtId="168" formatCode="0.000000"/>
  </numFmts>
  <fonts count="29">
    <font>
      <sz val="12"/>
      <color theme="1"/>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b/>
      <sz val="14"/>
      <color theme="1"/>
      <name val="Calibri (Body)"/>
    </font>
    <font>
      <b/>
      <sz val="12"/>
      <color rgb="FF000000"/>
      <name val="Calibri"/>
      <family val="2"/>
      <scheme val="minor"/>
    </font>
    <font>
      <sz val="12"/>
      <color theme="1"/>
      <name val="Calibri (Body)"/>
    </font>
    <font>
      <b/>
      <sz val="14"/>
      <color rgb="FF000000"/>
      <name val="Calibri"/>
      <family val="2"/>
      <scheme val="minor"/>
    </font>
    <font>
      <b/>
      <sz val="24"/>
      <color theme="0"/>
      <name val="Calibri"/>
      <family val="2"/>
      <scheme val="minor"/>
    </font>
    <font>
      <b/>
      <sz val="22"/>
      <color theme="1"/>
      <name val="Calibri"/>
      <family val="2"/>
      <scheme val="minor"/>
    </font>
    <font>
      <b/>
      <sz val="22"/>
      <color theme="0"/>
      <name val="Calibri"/>
      <family val="2"/>
      <scheme val="minor"/>
    </font>
    <font>
      <sz val="12"/>
      <color rgb="FFFF0000"/>
      <name val="Calibri"/>
      <family val="2"/>
      <scheme val="minor"/>
    </font>
    <font>
      <sz val="12"/>
      <color rgb="FF000000"/>
      <name val="Calibri"/>
      <family val="2"/>
      <scheme val="minor"/>
    </font>
    <font>
      <b/>
      <sz val="12"/>
      <color rgb="FFFF0000"/>
      <name val="Calibri"/>
      <family val="2"/>
      <scheme val="minor"/>
    </font>
    <font>
      <b/>
      <sz val="18"/>
      <color theme="1"/>
      <name val="Calibri"/>
      <family val="2"/>
      <scheme val="minor"/>
    </font>
    <font>
      <b/>
      <i/>
      <sz val="14"/>
      <color theme="1"/>
      <name val="Calibri"/>
      <family val="2"/>
      <scheme val="minor"/>
    </font>
    <font>
      <b/>
      <sz val="20"/>
      <color theme="0"/>
      <name val="Calibri"/>
      <family val="2"/>
      <scheme val="minor"/>
    </font>
    <font>
      <b/>
      <i/>
      <u/>
      <sz val="14"/>
      <color theme="1"/>
      <name val="Calibri (Body)"/>
    </font>
    <font>
      <b/>
      <sz val="12"/>
      <color theme="1"/>
      <name val="Calibri (Body)"/>
    </font>
    <font>
      <b/>
      <i/>
      <sz val="12"/>
      <color theme="1"/>
      <name val="Calibri"/>
      <family val="2"/>
      <scheme val="minor"/>
    </font>
    <font>
      <i/>
      <sz val="12"/>
      <color theme="1"/>
      <name val="Calibri"/>
      <family val="2"/>
      <scheme val="minor"/>
    </font>
    <font>
      <i/>
      <u/>
      <sz val="12"/>
      <color theme="1"/>
      <name val="Calibri"/>
      <family val="2"/>
      <scheme val="minor"/>
    </font>
    <font>
      <i/>
      <u/>
      <sz val="12"/>
      <color theme="1"/>
      <name val="Calibri (Body)"/>
    </font>
    <font>
      <i/>
      <sz val="12"/>
      <color theme="1"/>
      <name val="Calibri (Body)"/>
    </font>
    <font>
      <b/>
      <i/>
      <sz val="12"/>
      <color theme="1"/>
      <name val="Calibri (Body)"/>
    </font>
    <font>
      <b/>
      <sz val="12"/>
      <color theme="1"/>
      <name val="Calibri (Body)_x0000_"/>
    </font>
    <font>
      <b/>
      <i/>
      <sz val="16"/>
      <color rgb="FF0070C0"/>
      <name val="Calibri"/>
      <family val="2"/>
    </font>
    <font>
      <b/>
      <sz val="18"/>
      <color theme="4" tint="-0.249977111117893"/>
      <name val="Calibri"/>
      <family val="2"/>
      <scheme val="minor"/>
    </font>
    <font>
      <b/>
      <i/>
      <sz val="22"/>
      <color theme="4" tint="-0.249977111117893"/>
      <name val="Calibri (Body)"/>
    </font>
  </fonts>
  <fills count="14">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5"/>
      </patternFill>
    </fill>
    <fill>
      <patternFill patternType="solid">
        <fgColor theme="7" tint="0.59999389629810485"/>
        <bgColor indexed="64"/>
      </patternFill>
    </fill>
    <fill>
      <patternFill patternType="solid">
        <fgColor theme="3" tint="0.79998168889431442"/>
        <bgColor indexed="64"/>
      </patternFill>
    </fill>
    <fill>
      <patternFill patternType="solid">
        <fgColor theme="2"/>
        <bgColor indexed="64"/>
      </patternFill>
    </fill>
    <fill>
      <patternFill patternType="solid">
        <fgColor rgb="FFF6F6F6"/>
        <bgColor indexed="64"/>
      </patternFill>
    </fill>
    <fill>
      <patternFill patternType="solid">
        <fgColor theme="0"/>
        <bgColor indexed="64"/>
      </patternFill>
    </fill>
    <fill>
      <patternFill patternType="solid">
        <fgColor theme="8" tint="-0.499984740745262"/>
        <bgColor indexed="64"/>
      </patternFill>
    </fill>
    <fill>
      <patternFill patternType="solid">
        <fgColor rgb="FFF6F4F3"/>
        <bgColor indexed="64"/>
      </patternFill>
    </fill>
    <fill>
      <patternFill patternType="solid">
        <fgColor rgb="FFFFFFFF"/>
        <bgColor rgb="FF000000"/>
      </patternFill>
    </fill>
    <fill>
      <patternFill patternType="solid">
        <fgColor rgb="FFFFF8ED"/>
        <bgColor indexed="64"/>
      </patternFill>
    </fill>
  </fills>
  <borders count="63">
    <border>
      <left/>
      <right/>
      <top/>
      <bottom/>
      <diagonal/>
    </border>
    <border>
      <left/>
      <right/>
      <top/>
      <bottom style="thick">
        <color theme="4"/>
      </bottom>
      <diagonal/>
    </border>
    <border>
      <left/>
      <right style="thick">
        <color theme="4"/>
      </right>
      <top style="thick">
        <color theme="4"/>
      </top>
      <bottom style="thick">
        <color theme="4"/>
      </bottom>
      <diagonal/>
    </border>
    <border>
      <left/>
      <right style="thick">
        <color theme="4"/>
      </right>
      <top/>
      <bottom/>
      <diagonal/>
    </border>
    <border>
      <left/>
      <right/>
      <top style="thick">
        <color theme="4"/>
      </top>
      <bottom style="thick">
        <color theme="4"/>
      </bottom>
      <diagonal/>
    </border>
    <border>
      <left/>
      <right style="thick">
        <color theme="4"/>
      </right>
      <top/>
      <bottom style="thick">
        <color theme="4"/>
      </bottom>
      <diagonal/>
    </border>
    <border>
      <left style="thick">
        <color theme="4"/>
      </left>
      <right style="thick">
        <color theme="4"/>
      </right>
      <top/>
      <bottom/>
      <diagonal/>
    </border>
    <border>
      <left style="thick">
        <color theme="4"/>
      </left>
      <right/>
      <top style="thick">
        <color theme="4"/>
      </top>
      <bottom style="thick">
        <color theme="4"/>
      </bottom>
      <diagonal/>
    </border>
    <border>
      <left style="thick">
        <color theme="4"/>
      </left>
      <right/>
      <top/>
      <bottom style="thick">
        <color theme="4"/>
      </bottom>
      <diagonal/>
    </border>
    <border>
      <left style="thick">
        <color theme="4"/>
      </left>
      <right/>
      <top/>
      <bottom/>
      <diagonal/>
    </border>
    <border>
      <left style="thick">
        <color theme="4"/>
      </left>
      <right/>
      <top style="thick">
        <color theme="4"/>
      </top>
      <bottom/>
      <diagonal/>
    </border>
    <border>
      <left style="thin">
        <color theme="1"/>
      </left>
      <right style="thick">
        <color theme="4"/>
      </right>
      <top/>
      <bottom style="thick">
        <color theme="4"/>
      </bottom>
      <diagonal/>
    </border>
    <border>
      <left style="thick">
        <color theme="4"/>
      </left>
      <right/>
      <top style="thick">
        <color theme="4"/>
      </top>
      <bottom style="thin">
        <color theme="1"/>
      </bottom>
      <diagonal/>
    </border>
    <border>
      <left/>
      <right style="thick">
        <color theme="4"/>
      </right>
      <top style="thick">
        <color theme="4"/>
      </top>
      <bottom style="thin">
        <color theme="1"/>
      </bottom>
      <diagonal/>
    </border>
    <border>
      <left style="thin">
        <color theme="1"/>
      </left>
      <right style="thick">
        <color theme="4"/>
      </right>
      <top style="thin">
        <color theme="1"/>
      </top>
      <bottom style="thin">
        <color theme="1"/>
      </bottom>
      <diagonal/>
    </border>
    <border>
      <left/>
      <right style="thick">
        <color theme="4"/>
      </right>
      <top style="thin">
        <color theme="1"/>
      </top>
      <bottom style="thin">
        <color theme="1"/>
      </bottom>
      <diagonal/>
    </border>
    <border>
      <left style="thick">
        <color theme="4"/>
      </left>
      <right style="thin">
        <color theme="1"/>
      </right>
      <top style="thin">
        <color theme="1"/>
      </top>
      <bottom style="thin">
        <color theme="1"/>
      </bottom>
      <diagonal/>
    </border>
    <border>
      <left style="thick">
        <color theme="4"/>
      </left>
      <right style="thin">
        <color theme="1"/>
      </right>
      <top style="thin">
        <color theme="1"/>
      </top>
      <bottom style="thick">
        <color theme="4"/>
      </bottom>
      <diagonal/>
    </border>
    <border>
      <left/>
      <right style="thin">
        <color theme="1"/>
      </right>
      <top/>
      <bottom style="thin">
        <color theme="1"/>
      </bottom>
      <diagonal/>
    </border>
    <border>
      <left style="thick">
        <color theme="4"/>
      </left>
      <right style="thin">
        <color theme="1"/>
      </right>
      <top/>
      <bottom/>
      <diagonal/>
    </border>
    <border>
      <left style="thin">
        <color theme="1"/>
      </left>
      <right style="thick">
        <color theme="4"/>
      </right>
      <top/>
      <bottom/>
      <diagonal/>
    </border>
    <border>
      <left style="thick">
        <color theme="4"/>
      </left>
      <right style="thin">
        <color theme="1"/>
      </right>
      <top style="thick">
        <color theme="4"/>
      </top>
      <bottom style="thin">
        <color theme="1"/>
      </bottom>
      <diagonal/>
    </border>
    <border>
      <left style="thin">
        <color theme="1"/>
      </left>
      <right style="thick">
        <color theme="4"/>
      </right>
      <top style="thick">
        <color theme="4"/>
      </top>
      <bottom style="thin">
        <color theme="1"/>
      </bottom>
      <diagonal/>
    </border>
    <border>
      <left style="thin">
        <color theme="1"/>
      </left>
      <right style="thick">
        <color theme="4"/>
      </right>
      <top style="thin">
        <color theme="1"/>
      </top>
      <bottom style="thin">
        <color indexed="64"/>
      </bottom>
      <diagonal/>
    </border>
    <border>
      <left style="thick">
        <color theme="4"/>
      </left>
      <right style="thick">
        <color theme="4"/>
      </right>
      <top style="thick">
        <color theme="4"/>
      </top>
      <bottom/>
      <diagonal/>
    </border>
    <border>
      <left style="thick">
        <color theme="4"/>
      </left>
      <right style="thick">
        <color theme="4"/>
      </right>
      <top/>
      <bottom style="thick">
        <color theme="4"/>
      </bottom>
      <diagonal/>
    </border>
    <border>
      <left/>
      <right/>
      <top style="thick">
        <color theme="4"/>
      </top>
      <bottom/>
      <diagonal/>
    </border>
    <border>
      <left style="thick">
        <color theme="4"/>
      </left>
      <right/>
      <top/>
      <bottom style="thin">
        <color theme="1"/>
      </bottom>
      <diagonal/>
    </border>
    <border>
      <left/>
      <right/>
      <top/>
      <bottom style="thin">
        <color theme="1"/>
      </bottom>
      <diagonal/>
    </border>
    <border>
      <left/>
      <right style="thick">
        <color theme="4"/>
      </right>
      <top/>
      <bottom style="thin">
        <color theme="1"/>
      </bottom>
      <diagonal/>
    </border>
    <border>
      <left style="thick">
        <color theme="4"/>
      </left>
      <right/>
      <top style="thin">
        <color theme="1"/>
      </top>
      <bottom style="thin">
        <color theme="1"/>
      </bottom>
      <diagonal/>
    </border>
    <border>
      <left style="thin">
        <color theme="1"/>
      </left>
      <right style="thin">
        <color theme="1"/>
      </right>
      <top style="thin">
        <color theme="1"/>
      </top>
      <bottom style="thick">
        <color theme="4"/>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thick">
        <color theme="4"/>
      </right>
      <top style="thin">
        <color theme="1"/>
      </top>
      <bottom/>
      <diagonal/>
    </border>
    <border>
      <left/>
      <right style="thin">
        <color theme="1"/>
      </right>
      <top style="thick">
        <color theme="4"/>
      </top>
      <bottom style="thick">
        <color theme="4"/>
      </bottom>
      <diagonal/>
    </border>
    <border>
      <left style="thick">
        <color theme="4"/>
      </left>
      <right/>
      <top style="thin">
        <color theme="1"/>
      </top>
      <bottom/>
      <diagonal/>
    </border>
    <border>
      <left style="thick">
        <color theme="4"/>
      </left>
      <right style="thin">
        <color theme="1"/>
      </right>
      <top style="thin">
        <color theme="1"/>
      </top>
      <bottom/>
      <diagonal/>
    </border>
    <border>
      <left style="thick">
        <color theme="4"/>
      </left>
      <right/>
      <top style="thin">
        <color theme="1"/>
      </top>
      <bottom style="thick">
        <color theme="4"/>
      </bottom>
      <diagonal/>
    </border>
    <border>
      <left style="thin">
        <color theme="1"/>
      </left>
      <right style="thick">
        <color theme="4"/>
      </right>
      <top style="thin">
        <color indexed="64"/>
      </top>
      <bottom/>
      <diagonal/>
    </border>
    <border>
      <left/>
      <right style="thick">
        <color theme="4"/>
      </right>
      <top style="thin">
        <color theme="1"/>
      </top>
      <bottom/>
      <diagonal/>
    </border>
    <border>
      <left/>
      <right style="thick">
        <color theme="4"/>
      </right>
      <top style="thick">
        <color theme="4"/>
      </top>
      <bottom/>
      <diagonal/>
    </border>
    <border>
      <left/>
      <right/>
      <top style="thick">
        <color theme="4"/>
      </top>
      <bottom style="thin">
        <color theme="1"/>
      </bottom>
      <diagonal/>
    </border>
    <border>
      <left/>
      <right style="thin">
        <color theme="1"/>
      </right>
      <top style="thin">
        <color theme="1"/>
      </top>
      <bottom/>
      <diagonal/>
    </border>
    <border>
      <left style="thin">
        <color theme="1"/>
      </left>
      <right style="thin">
        <color theme="1"/>
      </right>
      <top style="thin">
        <color theme="1"/>
      </top>
      <bottom/>
      <diagonal/>
    </border>
    <border>
      <left/>
      <right style="thin">
        <color theme="1"/>
      </right>
      <top style="thick">
        <color theme="4"/>
      </top>
      <bottom style="thin">
        <color theme="1"/>
      </bottom>
      <diagonal/>
    </border>
    <border>
      <left/>
      <right style="thin">
        <color theme="1"/>
      </right>
      <top/>
      <bottom/>
      <diagonal/>
    </border>
    <border>
      <left/>
      <right style="thin">
        <color theme="1"/>
      </right>
      <top/>
      <bottom style="thick">
        <color theme="4"/>
      </bottom>
      <diagonal/>
    </border>
    <border>
      <left style="thin">
        <color theme="1"/>
      </left>
      <right style="thick">
        <color theme="4"/>
      </right>
      <top style="thick">
        <color theme="4"/>
      </top>
      <bottom style="thick">
        <color theme="4"/>
      </bottom>
      <diagonal/>
    </border>
    <border>
      <left style="thin">
        <color theme="1"/>
      </left>
      <right/>
      <top style="thin">
        <color theme="1"/>
      </top>
      <bottom style="thin">
        <color theme="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theme="1"/>
      </left>
      <right style="thick">
        <color theme="4"/>
      </right>
      <top style="thin">
        <color theme="1"/>
      </top>
      <bottom style="double">
        <color theme="1"/>
      </bottom>
      <diagonal/>
    </border>
    <border>
      <left style="thin">
        <color theme="1"/>
      </left>
      <right style="thick">
        <color theme="4"/>
      </right>
      <top style="thin">
        <color theme="1"/>
      </top>
      <bottom style="thick">
        <color theme="4"/>
      </bottom>
      <diagonal/>
    </border>
    <border>
      <left style="thin">
        <color theme="1"/>
      </left>
      <right style="thick">
        <color theme="4"/>
      </right>
      <top style="thick">
        <color theme="4"/>
      </top>
      <bottom/>
      <diagonal/>
    </border>
    <border>
      <left/>
      <right/>
      <top style="thick">
        <color theme="4"/>
      </top>
      <bottom style="thick">
        <color rgb="FFC00000"/>
      </bottom>
      <diagonal/>
    </border>
    <border>
      <left/>
      <right/>
      <top style="thick">
        <color rgb="FFC00000"/>
      </top>
      <bottom style="thick">
        <color rgb="FFC00000"/>
      </bottom>
      <diagonal/>
    </border>
    <border>
      <left style="thick">
        <color rgb="FFC00000"/>
      </left>
      <right/>
      <top/>
      <bottom/>
      <diagonal/>
    </border>
    <border>
      <left style="thin">
        <color theme="1"/>
      </left>
      <right/>
      <top style="thick">
        <color rgb="FFC00000"/>
      </top>
      <bottom style="thick">
        <color rgb="FFC00000"/>
      </bottom>
      <diagonal/>
    </border>
    <border>
      <left/>
      <right style="thin">
        <color theme="1"/>
      </right>
      <top style="thin">
        <color theme="1"/>
      </top>
      <bottom style="thick">
        <color theme="4"/>
      </bottom>
      <diagonal/>
    </border>
    <border>
      <left/>
      <right style="thin">
        <color theme="1"/>
      </right>
      <top style="double">
        <color theme="1"/>
      </top>
      <bottom style="thin">
        <color theme="1"/>
      </bottom>
      <diagonal/>
    </border>
    <border>
      <left style="thin">
        <color theme="1"/>
      </left>
      <right/>
      <top style="thin">
        <color theme="1"/>
      </top>
      <bottom style="thick">
        <color theme="4"/>
      </bottom>
      <diagonal/>
    </border>
    <border>
      <left style="thin">
        <color theme="1"/>
      </left>
      <right style="thick">
        <color theme="4"/>
      </right>
      <top/>
      <bottom style="thin">
        <color theme="1"/>
      </bottom>
      <diagonal/>
    </border>
  </borders>
  <cellStyleXfs count="2">
    <xf numFmtId="0" fontId="0" fillId="0" borderId="0"/>
    <xf numFmtId="0" fontId="3" fillId="4" borderId="0" applyNumberFormat="0" applyBorder="0" applyAlignment="0" applyProtection="0"/>
  </cellStyleXfs>
  <cellXfs count="226">
    <xf numFmtId="0" fontId="0" fillId="0" borderId="0" xfId="0"/>
    <xf numFmtId="0" fontId="0" fillId="9" borderId="0" xfId="0" applyFill="1" applyProtection="1">
      <protection hidden="1"/>
    </xf>
    <xf numFmtId="0" fontId="1" fillId="9" borderId="0" xfId="0" applyFont="1" applyFill="1" applyAlignment="1" applyProtection="1">
      <alignment horizontal="center"/>
      <protection hidden="1"/>
    </xf>
    <xf numFmtId="0" fontId="1" fillId="9" borderId="32" xfId="0" applyFont="1" applyFill="1" applyBorder="1" applyAlignment="1" applyProtection="1">
      <alignment horizontal="center"/>
      <protection hidden="1"/>
    </xf>
    <xf numFmtId="0" fontId="13" fillId="9" borderId="49" xfId="0" applyFont="1" applyFill="1" applyBorder="1" applyAlignment="1" applyProtection="1">
      <alignment horizontal="center"/>
      <protection hidden="1"/>
    </xf>
    <xf numFmtId="0" fontId="12" fillId="12" borderId="50" xfId="0" applyFont="1" applyFill="1" applyBorder="1" applyProtection="1">
      <protection hidden="1"/>
    </xf>
    <xf numFmtId="0" fontId="12" fillId="12" borderId="51" xfId="0" applyFont="1" applyFill="1" applyBorder="1" applyProtection="1">
      <protection hidden="1"/>
    </xf>
    <xf numFmtId="0" fontId="1" fillId="9" borderId="32" xfId="0" applyFont="1" applyFill="1" applyBorder="1" applyProtection="1">
      <protection hidden="1"/>
    </xf>
    <xf numFmtId="0" fontId="13" fillId="9" borderId="49" xfId="0" applyFont="1" applyFill="1" applyBorder="1" applyProtection="1">
      <protection hidden="1"/>
    </xf>
    <xf numFmtId="0" fontId="1" fillId="9" borderId="32" xfId="0" applyFont="1" applyFill="1" applyBorder="1" applyAlignment="1" applyProtection="1">
      <alignment horizontal="left"/>
      <protection hidden="1"/>
    </xf>
    <xf numFmtId="164" fontId="1" fillId="9" borderId="49" xfId="0" applyNumberFormat="1" applyFont="1" applyFill="1" applyBorder="1" applyAlignment="1" applyProtection="1">
      <alignment horizontal="right"/>
      <protection hidden="1"/>
    </xf>
    <xf numFmtId="0" fontId="1" fillId="9" borderId="49" xfId="0" applyFont="1" applyFill="1" applyBorder="1" applyAlignment="1" applyProtection="1">
      <alignment horizontal="right"/>
      <protection hidden="1"/>
    </xf>
    <xf numFmtId="168" fontId="1" fillId="9" borderId="49" xfId="0" applyNumberFormat="1" applyFont="1" applyFill="1" applyBorder="1" applyAlignment="1" applyProtection="1">
      <alignment horizontal="right"/>
      <protection hidden="1"/>
    </xf>
    <xf numFmtId="0" fontId="13" fillId="9" borderId="32" xfId="0" applyFont="1" applyFill="1" applyBorder="1" applyAlignment="1" applyProtection="1">
      <alignment horizontal="center"/>
      <protection hidden="1"/>
    </xf>
    <xf numFmtId="0" fontId="13" fillId="9" borderId="32" xfId="0" applyFont="1" applyFill="1" applyBorder="1" applyProtection="1">
      <protection hidden="1"/>
    </xf>
    <xf numFmtId="164" fontId="1" fillId="9" borderId="32" xfId="0" applyNumberFormat="1" applyFont="1" applyFill="1" applyBorder="1" applyAlignment="1" applyProtection="1">
      <alignment horizontal="right"/>
      <protection hidden="1"/>
    </xf>
    <xf numFmtId="0" fontId="1" fillId="9" borderId="32" xfId="0" applyFont="1" applyFill="1" applyBorder="1" applyAlignment="1" applyProtection="1">
      <alignment horizontal="right"/>
      <protection hidden="1"/>
    </xf>
    <xf numFmtId="168" fontId="1" fillId="9" borderId="32" xfId="0" applyNumberFormat="1" applyFont="1" applyFill="1" applyBorder="1" applyAlignment="1" applyProtection="1">
      <alignment horizontal="right"/>
      <protection hidden="1"/>
    </xf>
    <xf numFmtId="0" fontId="1" fillId="9" borderId="44" xfId="0" applyFont="1" applyFill="1" applyBorder="1" applyAlignment="1" applyProtection="1">
      <alignment horizontal="right"/>
      <protection hidden="1"/>
    </xf>
    <xf numFmtId="0" fontId="11" fillId="9" borderId="32" xfId="0" applyFont="1" applyFill="1" applyBorder="1" applyAlignment="1" applyProtection="1">
      <alignment horizontal="center"/>
      <protection hidden="1"/>
    </xf>
    <xf numFmtId="0" fontId="1" fillId="11" borderId="15" xfId="0" applyFont="1" applyFill="1" applyBorder="1" applyAlignment="1" applyProtection="1">
      <alignment horizontal="center" vertical="center"/>
      <protection locked="0"/>
    </xf>
    <xf numFmtId="0" fontId="1" fillId="0" borderId="15" xfId="0" applyFont="1" applyBorder="1" applyAlignment="1" applyProtection="1">
      <alignment horizontal="center" vertical="center"/>
      <protection locked="0"/>
    </xf>
    <xf numFmtId="0" fontId="1" fillId="11" borderId="3" xfId="0" applyFont="1" applyFill="1" applyBorder="1" applyAlignment="1" applyProtection="1">
      <alignment horizontal="center" vertical="center"/>
      <protection locked="0"/>
    </xf>
    <xf numFmtId="0" fontId="1" fillId="0" borderId="40"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11" borderId="40" xfId="0" applyFont="1" applyFill="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5" fillId="9" borderId="39" xfId="0" applyFont="1" applyFill="1" applyBorder="1" applyAlignment="1" applyProtection="1">
      <alignment horizontal="center" vertical="center"/>
      <protection locked="0"/>
    </xf>
    <xf numFmtId="0" fontId="5" fillId="8" borderId="39" xfId="0" applyFont="1" applyFill="1" applyBorder="1" applyAlignment="1" applyProtection="1">
      <alignment horizontal="center" vertical="center"/>
      <protection locked="0"/>
    </xf>
    <xf numFmtId="0" fontId="1" fillId="3" borderId="58" xfId="1" applyNumberFormat="1" applyFont="1" applyFill="1" applyBorder="1" applyAlignment="1" applyProtection="1">
      <alignment horizontal="center" vertical="center" wrapText="1"/>
      <protection locked="0"/>
    </xf>
    <xf numFmtId="0" fontId="0" fillId="9" borderId="0" xfId="0" applyFill="1" applyAlignment="1" applyProtection="1">
      <alignment horizontal="center"/>
      <protection hidden="1"/>
    </xf>
    <xf numFmtId="164" fontId="0" fillId="9" borderId="0" xfId="0" applyNumberFormat="1" applyFill="1" applyAlignment="1" applyProtection="1">
      <alignment horizontal="center"/>
      <protection hidden="1"/>
    </xf>
    <xf numFmtId="0" fontId="0" fillId="9" borderId="32" xfId="0" applyFill="1" applyBorder="1" applyProtection="1">
      <protection hidden="1"/>
    </xf>
    <xf numFmtId="164" fontId="0" fillId="9" borderId="49" xfId="0" applyNumberFormat="1" applyFill="1" applyBorder="1" applyProtection="1">
      <protection hidden="1"/>
    </xf>
    <xf numFmtId="0" fontId="0" fillId="9" borderId="32" xfId="0" applyFill="1" applyBorder="1" applyAlignment="1" applyProtection="1">
      <alignment horizontal="center"/>
      <protection hidden="1"/>
    </xf>
    <xf numFmtId="164" fontId="0" fillId="9" borderId="49" xfId="0" applyNumberFormat="1" applyFill="1" applyBorder="1" applyAlignment="1" applyProtection="1">
      <alignment horizontal="center"/>
      <protection hidden="1"/>
    </xf>
    <xf numFmtId="0" fontId="0" fillId="9" borderId="49" xfId="0" applyFill="1" applyBorder="1" applyProtection="1">
      <protection hidden="1"/>
    </xf>
    <xf numFmtId="0" fontId="0" fillId="9" borderId="33" xfId="0" applyFill="1" applyBorder="1" applyProtection="1">
      <protection hidden="1"/>
    </xf>
    <xf numFmtId="164" fontId="0" fillId="9" borderId="32" xfId="0" applyNumberFormat="1" applyFill="1" applyBorder="1" applyAlignment="1" applyProtection="1">
      <alignment horizontal="center"/>
      <protection hidden="1"/>
    </xf>
    <xf numFmtId="0" fontId="1" fillId="3" borderId="48" xfId="1" applyFont="1" applyFill="1" applyBorder="1" applyAlignment="1" applyProtection="1">
      <alignment horizontal="center" vertical="center" wrapText="1"/>
      <protection locked="0"/>
    </xf>
    <xf numFmtId="0" fontId="10" fillId="9" borderId="0" xfId="0" applyFont="1" applyFill="1" applyAlignment="1">
      <alignment horizontal="left" vertical="top" wrapText="1"/>
    </xf>
    <xf numFmtId="0" fontId="0" fillId="9" borderId="0" xfId="0" applyFill="1"/>
    <xf numFmtId="0" fontId="0" fillId="9" borderId="1" xfId="0" applyFill="1" applyBorder="1"/>
    <xf numFmtId="0" fontId="0" fillId="9" borderId="3" xfId="0" applyFill="1" applyBorder="1"/>
    <xf numFmtId="0" fontId="2" fillId="6" borderId="24" xfId="0" applyFont="1" applyFill="1" applyBorder="1" applyAlignment="1">
      <alignment horizontal="center" vertical="top" wrapText="1"/>
    </xf>
    <xf numFmtId="0" fontId="2" fillId="9" borderId="9" xfId="1" applyFont="1" applyFill="1" applyBorder="1" applyAlignment="1" applyProtection="1">
      <alignment horizontal="center" vertical="top" wrapText="1"/>
    </xf>
    <xf numFmtId="0" fontId="2" fillId="2" borderId="24" xfId="0" applyFont="1" applyFill="1" applyBorder="1" applyAlignment="1">
      <alignment horizontal="center" vertical="top" wrapText="1"/>
    </xf>
    <xf numFmtId="0" fontId="1" fillId="7" borderId="33" xfId="0" applyFont="1" applyFill="1" applyBorder="1" applyAlignment="1">
      <alignment horizontal="center" vertical="center"/>
    </xf>
    <xf numFmtId="0" fontId="1" fillId="7" borderId="14" xfId="0" applyFont="1" applyFill="1" applyBorder="1" applyAlignment="1">
      <alignment horizontal="center" vertical="center"/>
    </xf>
    <xf numFmtId="0" fontId="7" fillId="9" borderId="0" xfId="0" applyFont="1" applyFill="1" applyAlignment="1">
      <alignment horizontal="left" vertical="top"/>
    </xf>
    <xf numFmtId="0" fontId="1" fillId="9" borderId="0" xfId="0" applyFont="1" applyFill="1"/>
    <xf numFmtId="0" fontId="1" fillId="7" borderId="0" xfId="0" applyFont="1" applyFill="1" applyAlignment="1">
      <alignment horizontal="center" vertical="center"/>
    </xf>
    <xf numFmtId="0" fontId="1" fillId="7" borderId="32" xfId="0" applyFont="1" applyFill="1" applyBorder="1" applyAlignment="1">
      <alignment horizontal="center" vertical="center"/>
    </xf>
    <xf numFmtId="0" fontId="1" fillId="7" borderId="23" xfId="0" applyFont="1" applyFill="1" applyBorder="1" applyAlignment="1">
      <alignment horizontal="center" vertical="center" wrapText="1"/>
    </xf>
    <xf numFmtId="0" fontId="0" fillId="9" borderId="4" xfId="0" applyFill="1" applyBorder="1"/>
    <xf numFmtId="0" fontId="0" fillId="9" borderId="9" xfId="0" applyFill="1" applyBorder="1"/>
    <xf numFmtId="0" fontId="1" fillId="9" borderId="27" xfId="0" applyFont="1" applyFill="1" applyBorder="1" applyAlignment="1">
      <alignment horizontal="center" vertical="center"/>
    </xf>
    <xf numFmtId="0" fontId="1" fillId="9" borderId="29" xfId="0" applyFont="1" applyFill="1" applyBorder="1" applyAlignment="1">
      <alignment horizontal="center" vertical="center"/>
    </xf>
    <xf numFmtId="0" fontId="5" fillId="9" borderId="33" xfId="0" applyFont="1" applyFill="1" applyBorder="1" applyAlignment="1">
      <alignment horizontal="center" vertical="center"/>
    </xf>
    <xf numFmtId="0" fontId="5" fillId="9" borderId="0" xfId="0" applyFont="1" applyFill="1" applyAlignment="1">
      <alignment horizontal="left" vertical="top"/>
    </xf>
    <xf numFmtId="0" fontId="0" fillId="9" borderId="3" xfId="0" applyFill="1" applyBorder="1" applyAlignment="1">
      <alignment horizontal="left" vertical="top"/>
    </xf>
    <xf numFmtId="0" fontId="5" fillId="9" borderId="36" xfId="0" applyFont="1" applyFill="1" applyBorder="1" applyAlignment="1">
      <alignment horizontal="center" vertical="center"/>
    </xf>
    <xf numFmtId="0" fontId="5" fillId="9" borderId="44" xfId="0" applyFont="1" applyFill="1" applyBorder="1" applyAlignment="1">
      <alignment horizontal="center" vertical="center"/>
    </xf>
    <xf numFmtId="0" fontId="5" fillId="11" borderId="16"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6" xfId="0" applyFont="1" applyFill="1" applyBorder="1" applyAlignment="1">
      <alignment horizontal="center" vertical="center"/>
    </xf>
    <xf numFmtId="0" fontId="5" fillId="8" borderId="44" xfId="0" applyFont="1" applyFill="1" applyBorder="1" applyAlignment="1">
      <alignment horizontal="center" vertical="center"/>
    </xf>
    <xf numFmtId="0" fontId="5" fillId="9" borderId="19" xfId="0" applyFont="1" applyFill="1" applyBorder="1" applyAlignment="1">
      <alignment horizontal="center" vertical="center"/>
    </xf>
    <xf numFmtId="0" fontId="0" fillId="9" borderId="0" xfId="0" applyFill="1" applyAlignment="1">
      <alignment horizontal="left" vertical="top"/>
    </xf>
    <xf numFmtId="0" fontId="5" fillId="9" borderId="9" xfId="0" applyFont="1" applyFill="1" applyBorder="1" applyAlignment="1">
      <alignment horizontal="center" vertical="center"/>
    </xf>
    <xf numFmtId="0" fontId="5" fillId="9" borderId="16" xfId="0" applyFont="1" applyFill="1" applyBorder="1" applyAlignment="1">
      <alignment horizontal="center" vertical="center"/>
    </xf>
    <xf numFmtId="0" fontId="5" fillId="11" borderId="37" xfId="0" applyFont="1" applyFill="1" applyBorder="1" applyAlignment="1">
      <alignment horizontal="center" vertical="center"/>
    </xf>
    <xf numFmtId="0" fontId="5" fillId="9" borderId="37"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43" xfId="0" applyFont="1" applyFill="1" applyBorder="1" applyAlignment="1">
      <alignment horizontal="center" vertical="center"/>
    </xf>
    <xf numFmtId="0" fontId="5" fillId="9" borderId="60" xfId="0" applyFont="1" applyFill="1" applyBorder="1" applyAlignment="1">
      <alignment horizontal="center" vertical="center"/>
    </xf>
    <xf numFmtId="0" fontId="1" fillId="11" borderId="37" xfId="0" applyFont="1" applyFill="1" applyBorder="1" applyAlignment="1">
      <alignment horizontal="center"/>
    </xf>
    <xf numFmtId="0" fontId="1" fillId="9" borderId="37" xfId="0" applyFont="1" applyFill="1" applyBorder="1" applyAlignment="1">
      <alignment horizontal="center"/>
    </xf>
    <xf numFmtId="0" fontId="5" fillId="8" borderId="37" xfId="0" applyFont="1" applyFill="1" applyBorder="1" applyAlignment="1">
      <alignment horizontal="center" vertical="center"/>
    </xf>
    <xf numFmtId="0" fontId="5" fillId="9" borderId="46" xfId="0" applyFont="1" applyFill="1" applyBorder="1" applyAlignment="1">
      <alignment horizontal="center" vertical="center"/>
    </xf>
    <xf numFmtId="0" fontId="5" fillId="8" borderId="59" xfId="0" applyFont="1" applyFill="1" applyBorder="1" applyAlignment="1">
      <alignment horizontal="center" vertical="center"/>
    </xf>
    <xf numFmtId="0" fontId="1" fillId="9" borderId="16" xfId="0" applyFont="1" applyFill="1" applyBorder="1" applyAlignment="1">
      <alignment horizontal="center"/>
    </xf>
    <xf numFmtId="0" fontId="0" fillId="9" borderId="2" xfId="0" applyFill="1" applyBorder="1"/>
    <xf numFmtId="0" fontId="1" fillId="11" borderId="19" xfId="0" applyFont="1" applyFill="1" applyBorder="1" applyAlignment="1">
      <alignment horizontal="center"/>
    </xf>
    <xf numFmtId="0" fontId="0" fillId="6" borderId="35" xfId="1" applyFont="1" applyFill="1" applyBorder="1" applyAlignment="1" applyProtection="1">
      <alignment horizontal="center" vertical="center" wrapText="1"/>
    </xf>
    <xf numFmtId="165" fontId="1" fillId="3" borderId="48" xfId="1" applyNumberFormat="1" applyFont="1" applyFill="1" applyBorder="1" applyAlignment="1" applyProtection="1">
      <alignment horizontal="center" vertical="center" wrapText="1"/>
    </xf>
    <xf numFmtId="0" fontId="5" fillId="8" borderId="30" xfId="0" applyFont="1" applyFill="1" applyBorder="1" applyAlignment="1">
      <alignment horizontal="center" vertical="center"/>
    </xf>
    <xf numFmtId="0" fontId="0" fillId="6" borderId="25" xfId="1" applyFont="1" applyFill="1" applyBorder="1" applyAlignment="1" applyProtection="1">
      <alignment horizontal="left" vertical="top" wrapText="1"/>
    </xf>
    <xf numFmtId="0" fontId="1" fillId="11" borderId="16" xfId="0" applyFont="1" applyFill="1" applyBorder="1" applyAlignment="1">
      <alignment horizontal="center"/>
    </xf>
    <xf numFmtId="0" fontId="2" fillId="5" borderId="24" xfId="0" applyFont="1" applyFill="1" applyBorder="1" applyAlignment="1">
      <alignment horizontal="center" vertical="top" wrapText="1"/>
    </xf>
    <xf numFmtId="0" fontId="0" fillId="6" borderId="21" xfId="1" applyFont="1" applyFill="1" applyBorder="1" applyAlignment="1" applyProtection="1">
      <alignment horizontal="center" vertical="center" wrapText="1"/>
    </xf>
    <xf numFmtId="167" fontId="1" fillId="3" borderId="22" xfId="1" applyNumberFormat="1" applyFont="1" applyFill="1" applyBorder="1" applyAlignment="1" applyProtection="1">
      <alignment horizontal="center" vertical="center" wrapText="1"/>
    </xf>
    <xf numFmtId="0" fontId="5" fillId="8" borderId="38" xfId="0" applyFont="1" applyFill="1" applyBorder="1" applyAlignment="1">
      <alignment horizontal="center" vertical="center"/>
    </xf>
    <xf numFmtId="0" fontId="5" fillId="8" borderId="31" xfId="0" applyFont="1" applyFill="1" applyBorder="1" applyAlignment="1">
      <alignment horizontal="center" vertical="center"/>
    </xf>
    <xf numFmtId="0" fontId="1" fillId="9" borderId="17" xfId="0" applyFont="1" applyFill="1" applyBorder="1" applyAlignment="1">
      <alignment horizontal="center"/>
    </xf>
    <xf numFmtId="0" fontId="3" fillId="8" borderId="46" xfId="0" applyFont="1" applyFill="1" applyBorder="1" applyAlignment="1">
      <alignment horizontal="center" vertical="center"/>
    </xf>
    <xf numFmtId="164" fontId="1" fillId="8" borderId="34" xfId="0" applyNumberFormat="1" applyFont="1" applyFill="1" applyBorder="1" applyAlignment="1">
      <alignment horizontal="center" vertical="center"/>
    </xf>
    <xf numFmtId="0" fontId="2" fillId="9" borderId="0" xfId="0" quotePrefix="1" applyFont="1" applyFill="1" applyAlignment="1">
      <alignment horizontal="left" vertical="top" wrapText="1"/>
    </xf>
    <xf numFmtId="0" fontId="0" fillId="9" borderId="26" xfId="0" applyFill="1" applyBorder="1"/>
    <xf numFmtId="166" fontId="1" fillId="8" borderId="20" xfId="0" applyNumberFormat="1" applyFont="1" applyFill="1" applyBorder="1" applyAlignment="1">
      <alignment horizontal="center" vertical="center"/>
    </xf>
    <xf numFmtId="2" fontId="1" fillId="8" borderId="20" xfId="0" applyNumberFormat="1" applyFont="1" applyFill="1" applyBorder="1" applyAlignment="1">
      <alignment horizontal="center" vertical="center"/>
    </xf>
    <xf numFmtId="165" fontId="1" fillId="8" borderId="20" xfId="0" applyNumberFormat="1" applyFont="1" applyFill="1" applyBorder="1" applyAlignment="1">
      <alignment horizontal="center" vertical="center"/>
    </xf>
    <xf numFmtId="164" fontId="1" fillId="3" borderId="48" xfId="1" applyNumberFormat="1" applyFont="1" applyFill="1" applyBorder="1" applyAlignment="1" applyProtection="1">
      <alignment horizontal="center" vertical="center" wrapText="1"/>
    </xf>
    <xf numFmtId="0" fontId="3" fillId="8" borderId="47" xfId="0" applyFont="1" applyFill="1" applyBorder="1" applyAlignment="1">
      <alignment horizontal="center" vertical="center"/>
    </xf>
    <xf numFmtId="1" fontId="1" fillId="8" borderId="11" xfId="0" applyNumberFormat="1" applyFont="1" applyFill="1" applyBorder="1" applyAlignment="1">
      <alignment horizontal="center" vertical="center"/>
    </xf>
    <xf numFmtId="167" fontId="1" fillId="3" borderId="22" xfId="0" applyNumberFormat="1" applyFont="1" applyFill="1" applyBorder="1" applyAlignment="1">
      <alignment horizontal="center" vertical="center"/>
    </xf>
    <xf numFmtId="0" fontId="14" fillId="9" borderId="0" xfId="0" quotePrefix="1" applyFont="1" applyFill="1" applyAlignment="1">
      <alignment vertical="top" wrapText="1"/>
    </xf>
    <xf numFmtId="2" fontId="0" fillId="8" borderId="20" xfId="0" applyNumberFormat="1" applyFill="1" applyBorder="1" applyAlignment="1">
      <alignment horizontal="center" vertical="center"/>
    </xf>
    <xf numFmtId="165" fontId="0" fillId="8" borderId="20" xfId="0" applyNumberFormat="1" applyFill="1" applyBorder="1" applyAlignment="1">
      <alignment horizontal="center" vertical="center"/>
    </xf>
    <xf numFmtId="0" fontId="14" fillId="9" borderId="0" xfId="0" applyFont="1" applyFill="1" applyAlignment="1">
      <alignment vertical="top" wrapText="1"/>
    </xf>
    <xf numFmtId="1" fontId="0" fillId="8" borderId="11" xfId="0" applyNumberFormat="1" applyFill="1" applyBorder="1" applyAlignment="1">
      <alignment horizontal="center" vertical="center"/>
    </xf>
    <xf numFmtId="0" fontId="1" fillId="8" borderId="33" xfId="1" applyFont="1" applyFill="1" applyBorder="1" applyAlignment="1" applyProtection="1">
      <alignment horizontal="center" vertical="center" wrapText="1"/>
    </xf>
    <xf numFmtId="0" fontId="1" fillId="3" borderId="14" xfId="0" applyFont="1" applyFill="1" applyBorder="1" applyAlignment="1">
      <alignment horizontal="center" vertical="center"/>
    </xf>
    <xf numFmtId="0" fontId="1" fillId="8" borderId="59" xfId="1" applyFont="1" applyFill="1" applyBorder="1" applyAlignment="1" applyProtection="1">
      <alignment horizontal="center" vertical="center" wrapText="1"/>
    </xf>
    <xf numFmtId="0" fontId="1" fillId="3" borderId="11" xfId="0" applyFont="1" applyFill="1" applyBorder="1" applyAlignment="1">
      <alignment horizontal="center" vertical="center"/>
    </xf>
    <xf numFmtId="0" fontId="1" fillId="3" borderId="58" xfId="1" applyNumberFormat="1" applyFont="1" applyFill="1" applyBorder="1" applyAlignment="1" applyProtection="1">
      <alignment horizontal="center" vertical="center" wrapText="1"/>
    </xf>
    <xf numFmtId="0" fontId="0" fillId="9" borderId="57" xfId="0" applyFill="1" applyBorder="1"/>
    <xf numFmtId="0" fontId="0" fillId="9" borderId="56" xfId="0" applyFill="1" applyBorder="1"/>
    <xf numFmtId="0" fontId="8" fillId="9" borderId="0" xfId="0" applyFont="1" applyFill="1" applyAlignment="1">
      <alignment horizontal="center" vertical="center" textRotation="90"/>
    </xf>
    <xf numFmtId="0" fontId="9" fillId="9" borderId="0" xfId="0" applyFont="1" applyFill="1" applyAlignment="1">
      <alignment horizontal="left" vertical="top" wrapText="1"/>
    </xf>
    <xf numFmtId="0" fontId="1" fillId="5" borderId="35" xfId="1" applyFont="1" applyFill="1" applyBorder="1" applyAlignment="1" applyProtection="1">
      <alignment horizontal="center" vertical="center" wrapText="1"/>
    </xf>
    <xf numFmtId="0" fontId="2" fillId="9" borderId="0" xfId="1" applyFont="1" applyFill="1" applyBorder="1" applyAlignment="1" applyProtection="1">
      <alignment horizontal="center" vertical="center" wrapText="1"/>
    </xf>
    <xf numFmtId="0" fontId="1" fillId="7" borderId="18" xfId="0" applyFont="1" applyFill="1" applyBorder="1" applyAlignment="1">
      <alignment horizontal="center" vertical="center"/>
    </xf>
    <xf numFmtId="0" fontId="5" fillId="7" borderId="14" xfId="0" applyFont="1" applyFill="1" applyBorder="1" applyAlignment="1">
      <alignment horizontal="center" vertical="center"/>
    </xf>
    <xf numFmtId="0" fontId="2" fillId="9" borderId="0" xfId="0" applyFont="1" applyFill="1" applyAlignment="1">
      <alignment horizontal="center"/>
    </xf>
    <xf numFmtId="0" fontId="1" fillId="8" borderId="33" xfId="0" applyFont="1" applyFill="1" applyBorder="1" applyAlignment="1">
      <alignment horizontal="center" vertical="center"/>
    </xf>
    <xf numFmtId="0" fontId="5" fillId="3" borderId="14" xfId="0" applyFont="1" applyFill="1" applyBorder="1" applyAlignment="1">
      <alignment horizontal="center" vertical="center"/>
    </xf>
    <xf numFmtId="0" fontId="1" fillId="8" borderId="17" xfId="0" applyFont="1" applyFill="1" applyBorder="1" applyAlignment="1">
      <alignment horizontal="center" vertical="center"/>
    </xf>
    <xf numFmtId="0" fontId="5" fillId="3" borderId="11" xfId="0" applyFont="1" applyFill="1" applyBorder="1" applyAlignment="1">
      <alignment horizontal="center" vertical="center"/>
    </xf>
    <xf numFmtId="0" fontId="0" fillId="9" borderId="0" xfId="0" applyFill="1" applyAlignment="1">
      <alignment vertical="top"/>
    </xf>
    <xf numFmtId="0" fontId="0" fillId="5" borderId="21" xfId="0" applyFill="1" applyBorder="1" applyAlignment="1">
      <alignment horizontal="center" vertical="center"/>
    </xf>
    <xf numFmtId="168" fontId="1" fillId="3" borderId="54" xfId="1" applyNumberFormat="1" applyFont="1" applyFill="1" applyBorder="1" applyAlignment="1" applyProtection="1">
      <alignment horizontal="center" vertical="center" wrapText="1"/>
    </xf>
    <xf numFmtId="164" fontId="1" fillId="8" borderId="34" xfId="0" applyNumberFormat="1" applyFont="1" applyFill="1" applyBorder="1" applyAlignment="1">
      <alignment horizontal="center"/>
    </xf>
    <xf numFmtId="166" fontId="1" fillId="8" borderId="20" xfId="0" applyNumberFormat="1" applyFont="1" applyFill="1" applyBorder="1" applyAlignment="1">
      <alignment horizontal="center"/>
    </xf>
    <xf numFmtId="2" fontId="1" fillId="8" borderId="20" xfId="0" applyNumberFormat="1" applyFont="1" applyFill="1" applyBorder="1" applyAlignment="1">
      <alignment horizontal="center"/>
    </xf>
    <xf numFmtId="165" fontId="1" fillId="8" borderId="20" xfId="0" applyNumberFormat="1" applyFont="1" applyFill="1" applyBorder="1" applyAlignment="1">
      <alignment horizontal="center"/>
    </xf>
    <xf numFmtId="1" fontId="1" fillId="8" borderId="11" xfId="0" applyNumberFormat="1" applyFont="1" applyFill="1" applyBorder="1" applyAlignment="1">
      <alignment horizontal="center"/>
    </xf>
    <xf numFmtId="165" fontId="1" fillId="9" borderId="9" xfId="1" applyNumberFormat="1" applyFont="1" applyFill="1" applyBorder="1" applyAlignment="1" applyProtection="1">
      <alignment horizontal="center" vertical="center" wrapText="1"/>
    </xf>
    <xf numFmtId="0" fontId="0" fillId="5" borderId="35" xfId="1" applyFont="1" applyFill="1" applyBorder="1" applyAlignment="1" applyProtection="1">
      <alignment horizontal="center" vertical="center" wrapText="1"/>
    </xf>
    <xf numFmtId="167" fontId="2" fillId="9" borderId="0" xfId="1" applyNumberFormat="1" applyFont="1" applyFill="1" applyBorder="1" applyAlignment="1" applyProtection="1">
      <alignment horizontal="center" vertical="center" wrapText="1"/>
    </xf>
    <xf numFmtId="164" fontId="2" fillId="9" borderId="0" xfId="0" applyNumberFormat="1" applyFont="1" applyFill="1" applyAlignment="1">
      <alignment horizontal="center" vertical="center"/>
    </xf>
    <xf numFmtId="0" fontId="1" fillId="3" borderId="14" xfId="1" applyFont="1" applyFill="1" applyBorder="1" applyAlignment="1" applyProtection="1">
      <alignment horizontal="center" vertical="center" wrapText="1"/>
    </xf>
    <xf numFmtId="166" fontId="2" fillId="9" borderId="0" xfId="0" applyNumberFormat="1" applyFont="1" applyFill="1" applyAlignment="1">
      <alignment horizontal="center" vertical="center"/>
    </xf>
    <xf numFmtId="0" fontId="1" fillId="8" borderId="47" xfId="1" applyFont="1" applyFill="1" applyBorder="1" applyAlignment="1" applyProtection="1">
      <alignment horizontal="center" vertical="center" wrapText="1"/>
    </xf>
    <xf numFmtId="2" fontId="2" fillId="9" borderId="0" xfId="0" applyNumberFormat="1" applyFont="1" applyFill="1" applyAlignment="1">
      <alignment horizontal="center" vertical="center"/>
    </xf>
    <xf numFmtId="0" fontId="1" fillId="9" borderId="0" xfId="0" applyFont="1" applyFill="1" applyAlignment="1">
      <alignment horizontal="left" vertical="top" wrapText="1"/>
    </xf>
    <xf numFmtId="165" fontId="2" fillId="9" borderId="0" xfId="0" applyNumberFormat="1" applyFont="1" applyFill="1" applyAlignment="1">
      <alignment horizontal="center" vertical="center"/>
    </xf>
    <xf numFmtId="0" fontId="0" fillId="9" borderId="0" xfId="0" applyFill="1" applyProtection="1">
      <protection locked="0"/>
    </xf>
    <xf numFmtId="164" fontId="0" fillId="9" borderId="0" xfId="0" applyNumberFormat="1" applyFill="1" applyAlignment="1" applyProtection="1">
      <alignment horizontal="center"/>
      <protection locked="0"/>
    </xf>
    <xf numFmtId="0" fontId="0" fillId="9" borderId="0" xfId="0" applyFill="1" applyAlignment="1" applyProtection="1">
      <alignment horizontal="center"/>
      <protection locked="0"/>
    </xf>
    <xf numFmtId="9" fontId="0" fillId="9" borderId="0" xfId="0" applyNumberFormat="1" applyFill="1" applyAlignment="1" applyProtection="1">
      <alignment horizontal="center"/>
      <protection locked="0"/>
    </xf>
    <xf numFmtId="0" fontId="5" fillId="9" borderId="14" xfId="0" applyFont="1" applyFill="1" applyBorder="1" applyAlignment="1" applyProtection="1">
      <alignment horizontal="center" vertical="center"/>
      <protection locked="0"/>
    </xf>
    <xf numFmtId="0" fontId="5" fillId="8" borderId="14" xfId="0" applyFont="1" applyFill="1" applyBorder="1" applyAlignment="1" applyProtection="1">
      <alignment horizontal="center" vertical="center"/>
      <protection locked="0"/>
    </xf>
    <xf numFmtId="0" fontId="5" fillId="8" borderId="52" xfId="0" applyFont="1" applyFill="1" applyBorder="1" applyAlignment="1" applyProtection="1">
      <alignment horizontal="center" vertical="center"/>
      <protection locked="0"/>
    </xf>
    <xf numFmtId="0" fontId="5" fillId="9" borderId="62" xfId="0" applyFont="1" applyFill="1" applyBorder="1" applyAlignment="1" applyProtection="1">
      <alignment horizontal="center" vertical="center"/>
      <protection locked="0"/>
    </xf>
    <xf numFmtId="0" fontId="5" fillId="8" borderId="53" xfId="0" applyFont="1" applyFill="1" applyBorder="1" applyAlignment="1" applyProtection="1">
      <alignment horizontal="center" vertical="center"/>
      <protection locked="0"/>
    </xf>
    <xf numFmtId="0" fontId="25" fillId="2" borderId="12" xfId="0" applyFont="1" applyFill="1" applyBorder="1" applyAlignment="1">
      <alignment horizontal="center" vertical="center" wrapText="1"/>
    </xf>
    <xf numFmtId="0" fontId="25" fillId="2" borderId="4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6" borderId="12" xfId="1" applyFont="1" applyFill="1" applyBorder="1" applyAlignment="1" applyProtection="1">
      <alignment horizontal="center" vertical="center" wrapText="1"/>
      <protection locked="0"/>
    </xf>
    <xf numFmtId="0" fontId="1" fillId="6" borderId="13" xfId="1" applyFont="1" applyFill="1" applyBorder="1" applyAlignment="1" applyProtection="1">
      <alignment horizontal="center" vertical="center" wrapText="1"/>
      <protection locked="0"/>
    </xf>
    <xf numFmtId="0" fontId="16" fillId="10" borderId="0" xfId="0" applyFont="1" applyFill="1" applyAlignment="1">
      <alignment horizontal="center" vertical="center" textRotation="90"/>
    </xf>
    <xf numFmtId="0" fontId="0" fillId="2" borderId="7" xfId="1" applyFont="1" applyFill="1" applyBorder="1" applyAlignment="1" applyProtection="1">
      <alignment horizontal="center" vertical="center" wrapText="1"/>
    </xf>
    <xf numFmtId="0" fontId="0" fillId="2" borderId="4" xfId="1" applyFont="1" applyFill="1" applyBorder="1" applyAlignment="1" applyProtection="1">
      <alignment horizontal="center" vertical="center" wrapText="1"/>
    </xf>
    <xf numFmtId="0" fontId="2" fillId="9" borderId="10" xfId="1" applyFont="1" applyFill="1" applyBorder="1" applyAlignment="1" applyProtection="1">
      <alignment horizontal="center" vertical="center" wrapText="1"/>
    </xf>
    <xf numFmtId="0" fontId="2" fillId="9" borderId="41" xfId="1" applyFont="1" applyFill="1" applyBorder="1" applyAlignment="1" applyProtection="1">
      <alignment horizontal="center" vertical="center" wrapText="1"/>
    </xf>
    <xf numFmtId="0" fontId="2" fillId="9" borderId="9" xfId="1" applyFont="1" applyFill="1" applyBorder="1" applyAlignment="1" applyProtection="1">
      <alignment horizontal="center" vertical="center" wrapText="1"/>
    </xf>
    <xf numFmtId="0" fontId="2" fillId="9" borderId="3" xfId="1" applyFont="1" applyFill="1" applyBorder="1" applyAlignment="1" applyProtection="1">
      <alignment horizontal="center" vertical="center" wrapText="1"/>
    </xf>
    <xf numFmtId="0" fontId="6" fillId="2" borderId="6" xfId="0" applyFont="1" applyFill="1" applyBorder="1" applyAlignment="1">
      <alignment horizontal="left" vertical="top" wrapText="1"/>
    </xf>
    <xf numFmtId="0" fontId="6" fillId="2" borderId="25" xfId="0" applyFont="1" applyFill="1" applyBorder="1" applyAlignment="1">
      <alignment horizontal="left" vertical="top" wrapText="1"/>
    </xf>
    <xf numFmtId="0" fontId="1" fillId="6" borderId="42" xfId="0" applyFont="1" applyFill="1" applyBorder="1" applyAlignment="1">
      <alignment horizontal="center" vertical="center"/>
    </xf>
    <xf numFmtId="0" fontId="1" fillId="6" borderId="13" xfId="0" applyFont="1" applyFill="1" applyBorder="1" applyAlignment="1">
      <alignment horizontal="center" vertical="center"/>
    </xf>
    <xf numFmtId="0" fontId="1" fillId="2" borderId="56" xfId="1" applyFont="1" applyFill="1" applyBorder="1" applyAlignment="1" applyProtection="1">
      <alignment horizontal="center" vertical="center" wrapText="1"/>
    </xf>
    <xf numFmtId="0" fontId="2" fillId="9" borderId="0" xfId="0" quotePrefix="1" applyFont="1" applyFill="1" applyAlignment="1">
      <alignment horizontal="left" vertical="center" wrapText="1"/>
    </xf>
    <xf numFmtId="0" fontId="27" fillId="9" borderId="0" xfId="0" quotePrefix="1" applyFont="1" applyFill="1" applyAlignment="1">
      <alignment horizontal="left" vertical="center" wrapText="1"/>
    </xf>
    <xf numFmtId="0" fontId="0" fillId="6" borderId="6" xfId="1" applyFont="1" applyFill="1" applyBorder="1" applyAlignment="1" applyProtection="1">
      <alignment horizontal="left" vertical="top" wrapText="1"/>
    </xf>
    <xf numFmtId="0" fontId="1" fillId="5" borderId="10" xfId="1" applyFont="1" applyFill="1" applyBorder="1" applyAlignment="1" applyProtection="1">
      <alignment horizontal="center" vertical="top" wrapText="1"/>
    </xf>
    <xf numFmtId="0" fontId="1" fillId="5" borderId="41" xfId="1" applyFont="1" applyFill="1" applyBorder="1" applyAlignment="1" applyProtection="1">
      <alignment horizontal="center" vertical="top" wrapText="1"/>
    </xf>
    <xf numFmtId="0" fontId="1" fillId="5" borderId="0" xfId="1" applyFont="1" applyFill="1" applyBorder="1" applyAlignment="1" applyProtection="1">
      <alignment horizontal="center" vertical="top" wrapText="1"/>
    </xf>
    <xf numFmtId="0" fontId="1" fillId="5" borderId="3" xfId="1" applyFont="1" applyFill="1" applyBorder="1" applyAlignment="1" applyProtection="1">
      <alignment horizontal="center" vertical="top" wrapText="1"/>
    </xf>
    <xf numFmtId="0" fontId="1" fillId="5" borderId="28" xfId="1" applyFont="1" applyFill="1" applyBorder="1" applyAlignment="1" applyProtection="1">
      <alignment horizontal="center" vertical="top" wrapText="1"/>
    </xf>
    <xf numFmtId="0" fontId="1" fillId="5" borderId="29" xfId="1" applyFont="1" applyFill="1" applyBorder="1" applyAlignment="1" applyProtection="1">
      <alignment horizontal="center" vertical="top" wrapText="1"/>
    </xf>
    <xf numFmtId="0" fontId="1" fillId="5" borderId="42" xfId="0" applyFont="1" applyFill="1" applyBorder="1" applyAlignment="1">
      <alignment horizontal="center" vertical="center"/>
    </xf>
    <xf numFmtId="0" fontId="1" fillId="5" borderId="13" xfId="0" applyFont="1" applyFill="1" applyBorder="1" applyAlignment="1">
      <alignment horizontal="center" vertical="center"/>
    </xf>
    <xf numFmtId="0" fontId="26" fillId="9" borderId="0" xfId="0" quotePrefix="1" applyFont="1" applyFill="1" applyAlignment="1">
      <alignment horizontal="left" vertical="top" wrapText="1"/>
    </xf>
    <xf numFmtId="0" fontId="0" fillId="0" borderId="4" xfId="0" applyBorder="1" applyAlignment="1">
      <alignment horizontal="center"/>
    </xf>
    <xf numFmtId="0" fontId="0" fillId="0" borderId="55" xfId="0" applyBorder="1" applyAlignment="1">
      <alignment horizontal="center"/>
    </xf>
    <xf numFmtId="0" fontId="1" fillId="2" borderId="7" xfId="1" applyFont="1" applyFill="1" applyBorder="1" applyAlignment="1" applyProtection="1">
      <alignment horizontal="center" vertical="center" wrapText="1"/>
    </xf>
    <xf numFmtId="0" fontId="1" fillId="2" borderId="4" xfId="1" applyFont="1" applyFill="1" applyBorder="1" applyAlignment="1" applyProtection="1">
      <alignment horizontal="center" vertical="center" wrapText="1"/>
    </xf>
    <xf numFmtId="0" fontId="1" fillId="2" borderId="12" xfId="0" applyFont="1" applyFill="1" applyBorder="1" applyAlignment="1">
      <alignment horizontal="center" vertical="center"/>
    </xf>
    <xf numFmtId="0" fontId="1" fillId="2" borderId="45" xfId="0" applyFont="1" applyFill="1" applyBorder="1" applyAlignment="1">
      <alignment horizontal="center" vertical="center"/>
    </xf>
    <xf numFmtId="0" fontId="0" fillId="8" borderId="36" xfId="0" applyFill="1" applyBorder="1" applyAlignment="1">
      <alignment horizontal="center" vertical="center"/>
    </xf>
    <xf numFmtId="0" fontId="0" fillId="8" borderId="43" xfId="0" applyFill="1" applyBorder="1" applyAlignment="1">
      <alignment horizontal="center" vertical="center"/>
    </xf>
    <xf numFmtId="0" fontId="0" fillId="8" borderId="9" xfId="0" applyFill="1" applyBorder="1" applyAlignment="1">
      <alignment horizontal="center" vertical="center"/>
    </xf>
    <xf numFmtId="0" fontId="0" fillId="8" borderId="46" xfId="0" applyFill="1" applyBorder="1" applyAlignment="1">
      <alignment horizontal="center" vertical="center"/>
    </xf>
    <xf numFmtId="0" fontId="0" fillId="8" borderId="8" xfId="0" applyFill="1" applyBorder="1" applyAlignment="1">
      <alignment horizontal="center" vertical="center"/>
    </xf>
    <xf numFmtId="0" fontId="0" fillId="8" borderId="47" xfId="0" applyFill="1" applyBorder="1" applyAlignment="1">
      <alignment horizontal="center" vertical="center"/>
    </xf>
    <xf numFmtId="0" fontId="1" fillId="5" borderId="6" xfId="0" applyFont="1" applyFill="1" applyBorder="1" applyAlignment="1">
      <alignment horizontal="left" vertical="top" wrapText="1"/>
    </xf>
    <xf numFmtId="0" fontId="1" fillId="5" borderId="25" xfId="0" applyFont="1" applyFill="1" applyBorder="1" applyAlignment="1">
      <alignment horizontal="left" vertical="top" wrapText="1"/>
    </xf>
    <xf numFmtId="0" fontId="28" fillId="9" borderId="0" xfId="0" quotePrefix="1" applyFont="1" applyFill="1" applyAlignment="1">
      <alignment horizontal="left" vertical="center" wrapText="1"/>
    </xf>
    <xf numFmtId="0" fontId="1" fillId="3" borderId="2" xfId="0" applyFont="1" applyFill="1" applyBorder="1" applyAlignment="1" applyProtection="1">
      <alignment horizontal="center" vertical="center"/>
    </xf>
    <xf numFmtId="0" fontId="5" fillId="9" borderId="16" xfId="0" applyFont="1" applyFill="1" applyBorder="1" applyAlignment="1" applyProtection="1">
      <alignment horizontal="center" vertical="center"/>
    </xf>
    <xf numFmtId="0" fontId="5" fillId="0" borderId="0" xfId="0" applyFont="1" applyAlignment="1" applyProtection="1">
      <alignment horizontal="center" vertical="center"/>
    </xf>
    <xf numFmtId="1" fontId="1" fillId="0" borderId="14" xfId="0" applyNumberFormat="1" applyFont="1" applyBorder="1" applyAlignment="1" applyProtection="1">
      <alignment horizontal="center"/>
    </xf>
    <xf numFmtId="0" fontId="5" fillId="8" borderId="16" xfId="0" applyFont="1" applyFill="1" applyBorder="1" applyAlignment="1" applyProtection="1">
      <alignment horizontal="center" vertical="center"/>
    </xf>
    <xf numFmtId="0" fontId="5" fillId="8" borderId="32" xfId="0" applyFont="1" applyFill="1" applyBorder="1" applyAlignment="1" applyProtection="1">
      <alignment horizontal="center" vertical="center"/>
    </xf>
    <xf numFmtId="1" fontId="1" fillId="8" borderId="14" xfId="0" applyNumberFormat="1" applyFont="1" applyFill="1" applyBorder="1" applyAlignment="1" applyProtection="1">
      <alignment horizontal="center"/>
    </xf>
    <xf numFmtId="0" fontId="5" fillId="8" borderId="44" xfId="0" applyFont="1" applyFill="1" applyBorder="1" applyAlignment="1" applyProtection="1">
      <alignment horizontal="center" vertical="center"/>
    </xf>
    <xf numFmtId="0" fontId="5" fillId="9" borderId="44" xfId="0" applyFont="1" applyFill="1" applyBorder="1" applyAlignment="1" applyProtection="1">
      <alignment horizontal="center" vertical="center"/>
    </xf>
    <xf numFmtId="0" fontId="5" fillId="0" borderId="32" xfId="0" applyFont="1" applyBorder="1" applyAlignment="1" applyProtection="1">
      <alignment horizontal="center" vertical="center"/>
    </xf>
    <xf numFmtId="0" fontId="5" fillId="0" borderId="44" xfId="0" applyFont="1" applyBorder="1" applyAlignment="1" applyProtection="1">
      <alignment horizontal="center" vertical="center"/>
    </xf>
    <xf numFmtId="0" fontId="5" fillId="8" borderId="31" xfId="0" applyFont="1" applyFill="1" applyBorder="1" applyAlignment="1" applyProtection="1">
      <alignment horizontal="center" vertical="center"/>
    </xf>
    <xf numFmtId="0" fontId="5" fillId="8" borderId="61" xfId="0" applyFont="1" applyFill="1" applyBorder="1" applyAlignment="1" applyProtection="1">
      <alignment horizontal="center" vertical="center"/>
    </xf>
    <xf numFmtId="0" fontId="4" fillId="13" borderId="10" xfId="0" applyFont="1" applyFill="1" applyBorder="1" applyAlignment="1" applyProtection="1">
      <alignment horizontal="center" vertical="top"/>
    </xf>
    <xf numFmtId="0" fontId="1" fillId="13" borderId="7" xfId="0" applyFont="1" applyFill="1" applyBorder="1" applyAlignment="1" applyProtection="1">
      <alignment horizontal="center"/>
    </xf>
    <xf numFmtId="0" fontId="1" fillId="13" borderId="35" xfId="0" applyFont="1" applyFill="1" applyBorder="1" applyAlignment="1" applyProtection="1">
      <alignment horizontal="center"/>
    </xf>
    <xf numFmtId="0" fontId="0" fillId="13" borderId="6" xfId="0" applyFill="1" applyBorder="1" applyAlignment="1" applyProtection="1">
      <alignment horizontal="left" vertical="top" wrapText="1"/>
    </xf>
    <xf numFmtId="0" fontId="0" fillId="9" borderId="4" xfId="0" applyFill="1" applyBorder="1" applyProtection="1"/>
    <xf numFmtId="0" fontId="0" fillId="9" borderId="2" xfId="0" applyFill="1" applyBorder="1" applyProtection="1"/>
    <xf numFmtId="0" fontId="1" fillId="13" borderId="27" xfId="0" applyFont="1" applyFill="1" applyBorder="1" applyAlignment="1" applyProtection="1">
      <alignment horizontal="center" vertical="center"/>
    </xf>
    <xf numFmtId="0" fontId="1" fillId="13" borderId="28" xfId="0" applyFont="1" applyFill="1" applyBorder="1" applyAlignment="1" applyProtection="1">
      <alignment horizontal="center" vertical="center"/>
    </xf>
    <xf numFmtId="0" fontId="1" fillId="13" borderId="29" xfId="0" applyFont="1" applyFill="1" applyBorder="1" applyAlignment="1" applyProtection="1">
      <alignment horizontal="center" vertical="center"/>
    </xf>
    <xf numFmtId="0" fontId="1" fillId="7" borderId="16" xfId="0" applyFont="1" applyFill="1" applyBorder="1" applyAlignment="1" applyProtection="1">
      <alignment horizontal="center" vertical="center"/>
    </xf>
    <xf numFmtId="0" fontId="1" fillId="7" borderId="32" xfId="0" applyFont="1" applyFill="1" applyBorder="1" applyAlignment="1" applyProtection="1">
      <alignment horizontal="center" vertical="center"/>
    </xf>
    <xf numFmtId="0" fontId="1" fillId="7" borderId="15" xfId="0" applyFont="1" applyFill="1" applyBorder="1" applyAlignment="1" applyProtection="1">
      <alignment horizontal="center" vertical="center"/>
    </xf>
    <xf numFmtId="0" fontId="0" fillId="13" borderId="25" xfId="0" applyFill="1" applyBorder="1" applyAlignment="1" applyProtection="1">
      <alignment horizontal="left" vertical="top" wrapText="1"/>
    </xf>
  </cellXfs>
  <cellStyles count="2">
    <cellStyle name="20% - Accent2" xfId="1" builtinId="34"/>
    <cellStyle name="Normal" xfId="0" builtinId="0"/>
  </cellStyles>
  <dxfs count="1">
    <dxf>
      <font>
        <b/>
        <i val="0"/>
        <strike val="0"/>
      </font>
      <fill>
        <patternFill>
          <bgColor rgb="FFFFFF00"/>
        </patternFill>
      </fill>
      <border>
        <vertical/>
        <horizontal/>
      </border>
    </dxf>
  </dxfs>
  <tableStyles count="0" defaultTableStyle="TableStyleMedium2" defaultPivotStyle="PivotStyleLight16"/>
  <colors>
    <mruColors>
      <color rgb="FFF6F6F6"/>
      <color rgb="FFF6F4F3"/>
      <color rgb="FFFFF8ED"/>
      <color rgb="FFF4FF00"/>
      <color rgb="FFEFEFEF"/>
      <color rgb="FFFFFFFF"/>
      <color rgb="FFFFFFF5"/>
      <color rgb="FFF6FDFD"/>
      <color rgb="FFFAFAFA"/>
      <color rgb="FFFCC2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07AAA-789B-EB4C-8DD0-8D44E2EBD4BB}">
  <dimension ref="A1:V169"/>
  <sheetViews>
    <sheetView tabSelected="1" zoomScale="90" zoomScaleNormal="90" workbookViewId="0">
      <selection activeCell="P18" sqref="P18"/>
    </sheetView>
  </sheetViews>
  <sheetFormatPr baseColWidth="10" defaultColWidth="11" defaultRowHeight="16"/>
  <cols>
    <col min="1" max="2" width="11" style="41"/>
    <col min="3" max="3" width="60.33203125" style="41" customWidth="1"/>
    <col min="4" max="4" width="1.5" style="41" customWidth="1"/>
    <col min="5" max="5" width="12.1640625" style="41" customWidth="1"/>
    <col min="6" max="6" width="15.33203125" style="41" customWidth="1"/>
    <col min="7" max="7" width="3" style="41" customWidth="1"/>
    <col min="8" max="8" width="72.1640625" style="41" customWidth="1"/>
    <col min="9" max="9" width="37.1640625" style="41" customWidth="1"/>
    <col min="10" max="10" width="20.1640625" style="41" customWidth="1"/>
    <col min="11" max="11" width="8.83203125" style="41" customWidth="1"/>
    <col min="12" max="12" width="0.33203125" style="41" hidden="1" customWidth="1"/>
    <col min="13" max="13" width="49" style="41" customWidth="1"/>
    <col min="14" max="14" width="11.1640625" style="41" customWidth="1"/>
    <col min="15" max="15" width="38.5" style="41" customWidth="1"/>
    <col min="16" max="16" width="26" style="41" customWidth="1"/>
    <col min="17" max="17" width="3.83203125" style="41" customWidth="1"/>
    <col min="18" max="18" width="33.5" style="41" customWidth="1"/>
    <col min="19" max="19" width="19.6640625" style="41" customWidth="1"/>
    <col min="20" max="20" width="21.83203125" style="41" customWidth="1"/>
    <col min="21" max="21" width="22.5" style="41" customWidth="1"/>
    <col min="22" max="16384" width="11" style="41"/>
  </cols>
  <sheetData>
    <row r="1" spans="1:21" ht="22" customHeight="1" thickBot="1">
      <c r="A1" s="161" t="s">
        <v>20</v>
      </c>
      <c r="B1" s="40"/>
      <c r="C1" s="40"/>
      <c r="E1" s="42"/>
      <c r="F1" s="42"/>
      <c r="M1" s="42"/>
      <c r="N1" s="42"/>
      <c r="O1" s="42"/>
      <c r="P1" s="42"/>
    </row>
    <row r="2" spans="1:21" ht="22" customHeight="1" thickTop="1" thickBot="1">
      <c r="A2" s="161"/>
      <c r="B2" s="173" t="s">
        <v>90</v>
      </c>
      <c r="C2" s="173"/>
      <c r="E2" s="164" t="s">
        <v>52</v>
      </c>
      <c r="F2" s="165"/>
      <c r="G2" s="43"/>
      <c r="H2" s="44" t="s">
        <v>53</v>
      </c>
      <c r="I2" s="159" t="s">
        <v>51</v>
      </c>
      <c r="J2" s="160"/>
      <c r="K2" s="45"/>
      <c r="L2" s="43"/>
      <c r="M2" s="46" t="s">
        <v>58</v>
      </c>
      <c r="N2" s="156" t="s">
        <v>59</v>
      </c>
      <c r="O2" s="157"/>
      <c r="P2" s="158"/>
      <c r="R2" s="213" t="s">
        <v>93</v>
      </c>
      <c r="S2" s="214" t="s">
        <v>72</v>
      </c>
      <c r="T2" s="215"/>
      <c r="U2" s="200" t="str">
        <f>IF(P34=0,"",P34)</f>
        <v/>
      </c>
    </row>
    <row r="3" spans="1:21" ht="22" customHeight="1" thickTop="1" thickBot="1">
      <c r="A3" s="161"/>
      <c r="B3" s="173"/>
      <c r="C3" s="173"/>
      <c r="D3" s="43"/>
      <c r="E3" s="166"/>
      <c r="F3" s="167"/>
      <c r="H3" s="175" t="s">
        <v>91</v>
      </c>
      <c r="I3" s="47" t="s">
        <v>4</v>
      </c>
      <c r="J3" s="48" t="s">
        <v>3</v>
      </c>
      <c r="K3" s="49"/>
      <c r="L3" s="50"/>
      <c r="M3" s="168" t="s">
        <v>92</v>
      </c>
      <c r="N3" s="51" t="s">
        <v>19</v>
      </c>
      <c r="O3" s="52" t="s">
        <v>18</v>
      </c>
      <c r="P3" s="53" t="s">
        <v>14</v>
      </c>
      <c r="R3" s="216" t="s">
        <v>73</v>
      </c>
      <c r="S3" s="217"/>
      <c r="T3" s="217"/>
      <c r="U3" s="218"/>
    </row>
    <row r="4" spans="1:21" ht="22" customHeight="1" thickTop="1">
      <c r="A4" s="161"/>
      <c r="B4" s="173"/>
      <c r="C4" s="173"/>
      <c r="D4" s="43"/>
      <c r="E4" s="56" t="s">
        <v>17</v>
      </c>
      <c r="F4" s="57" t="s">
        <v>18</v>
      </c>
      <c r="H4" s="175"/>
      <c r="I4" s="58">
        <v>1</v>
      </c>
      <c r="J4" s="151"/>
      <c r="K4" s="59" t="str">
        <f t="shared" ref="K4:K19" si="0" xml:space="preserve"> IFERROR(_xlfn.RANK.EQ(L4, $L$4:$L$19),"")</f>
        <v/>
      </c>
      <c r="L4" s="60" t="e">
        <f t="shared" ref="L4:L19" si="1">ABS($J$45-J4)</f>
        <v>#VALUE!</v>
      </c>
      <c r="M4" s="168"/>
      <c r="N4" s="61">
        <v>1</v>
      </c>
      <c r="O4" s="62" t="str">
        <f t="shared" ref="O4:O11" si="2">IF(F5=0,"",F5)</f>
        <v/>
      </c>
      <c r="P4" s="27"/>
      <c r="R4" s="216"/>
      <c r="S4" s="219" t="s">
        <v>74</v>
      </c>
      <c r="T4" s="220"/>
      <c r="U4" s="221"/>
    </row>
    <row r="5" spans="1:21" ht="22" customHeight="1">
      <c r="A5" s="161"/>
      <c r="B5" s="173"/>
      <c r="C5" s="173"/>
      <c r="D5" s="43"/>
      <c r="E5" s="63">
        <v>1</v>
      </c>
      <c r="F5" s="20"/>
      <c r="H5" s="175"/>
      <c r="I5" s="64">
        <v>2</v>
      </c>
      <c r="J5" s="152"/>
      <c r="K5" s="59" t="str">
        <f t="shared" si="0"/>
        <v/>
      </c>
      <c r="L5" s="60" t="e">
        <f t="shared" si="1"/>
        <v>#VALUE!</v>
      </c>
      <c r="M5" s="168"/>
      <c r="N5" s="65">
        <v>2</v>
      </c>
      <c r="O5" s="66" t="str">
        <f t="shared" si="2"/>
        <v/>
      </c>
      <c r="P5" s="28"/>
      <c r="R5" s="216"/>
      <c r="S5" s="222" t="s">
        <v>75</v>
      </c>
      <c r="T5" s="223" t="s">
        <v>76</v>
      </c>
      <c r="U5" s="224" t="s">
        <v>77</v>
      </c>
    </row>
    <row r="6" spans="1:21" ht="22" customHeight="1">
      <c r="A6" s="161"/>
      <c r="B6" s="173"/>
      <c r="C6" s="173"/>
      <c r="D6" s="43"/>
      <c r="E6" s="67">
        <v>2</v>
      </c>
      <c r="F6" s="21"/>
      <c r="H6" s="175"/>
      <c r="I6" s="58">
        <v>3</v>
      </c>
      <c r="J6" s="151"/>
      <c r="K6" s="59" t="str">
        <f t="shared" si="0"/>
        <v/>
      </c>
      <c r="L6" s="68" t="e">
        <f t="shared" si="1"/>
        <v>#VALUE!</v>
      </c>
      <c r="M6" s="168"/>
      <c r="N6" s="69">
        <v>3</v>
      </c>
      <c r="O6" s="62" t="str">
        <f t="shared" si="2"/>
        <v/>
      </c>
      <c r="P6" s="27"/>
      <c r="R6" s="216"/>
      <c r="S6" s="201" t="str">
        <f t="shared" ref="S6:S25" si="3">IF(F5=0,"",F5)</f>
        <v/>
      </c>
      <c r="T6" s="202" t="str">
        <f>IF(P4=0,"",P4)</f>
        <v/>
      </c>
      <c r="U6" s="203" t="str">
        <f t="shared" ref="U6:U25" si="4">IFERROR(($U$2*2500)/T6,"")</f>
        <v/>
      </c>
    </row>
    <row r="7" spans="1:21" ht="22" customHeight="1">
      <c r="A7" s="161"/>
      <c r="B7" s="173"/>
      <c r="C7" s="173"/>
      <c r="D7" s="43"/>
      <c r="E7" s="71">
        <v>3</v>
      </c>
      <c r="F7" s="22"/>
      <c r="H7" s="175"/>
      <c r="I7" s="64">
        <v>4</v>
      </c>
      <c r="J7" s="152"/>
      <c r="K7" s="59" t="str">
        <f t="shared" si="0"/>
        <v/>
      </c>
      <c r="L7" s="68" t="e">
        <f t="shared" si="1"/>
        <v>#VALUE!</v>
      </c>
      <c r="M7" s="168"/>
      <c r="N7" s="65">
        <v>4</v>
      </c>
      <c r="O7" s="66" t="str">
        <f t="shared" si="2"/>
        <v/>
      </c>
      <c r="P7" s="28"/>
      <c r="R7" s="216"/>
      <c r="S7" s="204" t="str">
        <f t="shared" si="3"/>
        <v/>
      </c>
      <c r="T7" s="205" t="str">
        <f t="shared" ref="T7:T25" si="5">IF(P5=0,"",P5)</f>
        <v/>
      </c>
      <c r="U7" s="206" t="str">
        <f t="shared" si="4"/>
        <v/>
      </c>
    </row>
    <row r="8" spans="1:21" ht="22" customHeight="1">
      <c r="A8" s="161"/>
      <c r="B8" s="173"/>
      <c r="C8" s="173"/>
      <c r="D8" s="43"/>
      <c r="E8" s="72">
        <v>4</v>
      </c>
      <c r="F8" s="21"/>
      <c r="H8" s="175"/>
      <c r="I8" s="58">
        <v>5</v>
      </c>
      <c r="J8" s="151"/>
      <c r="K8" s="59" t="str">
        <f t="shared" si="0"/>
        <v/>
      </c>
      <c r="L8" s="68" t="e">
        <f t="shared" si="1"/>
        <v>#VALUE!</v>
      </c>
      <c r="M8" s="168"/>
      <c r="N8" s="70">
        <v>5</v>
      </c>
      <c r="O8" s="62" t="str">
        <f t="shared" si="2"/>
        <v/>
      </c>
      <c r="P8" s="27"/>
      <c r="R8" s="216"/>
      <c r="S8" s="201" t="str">
        <f t="shared" si="3"/>
        <v/>
      </c>
      <c r="T8" s="202" t="str">
        <f t="shared" si="5"/>
        <v/>
      </c>
      <c r="U8" s="203" t="str">
        <f t="shared" si="4"/>
        <v/>
      </c>
    </row>
    <row r="9" spans="1:21" ht="22" customHeight="1">
      <c r="A9" s="161"/>
      <c r="B9" s="173"/>
      <c r="C9" s="173"/>
      <c r="D9" s="43"/>
      <c r="E9" s="71">
        <v>5</v>
      </c>
      <c r="F9" s="22"/>
      <c r="H9" s="175"/>
      <c r="I9" s="64">
        <v>6</v>
      </c>
      <c r="J9" s="152"/>
      <c r="K9" s="59" t="str">
        <f t="shared" si="0"/>
        <v/>
      </c>
      <c r="L9" s="68" t="e">
        <f t="shared" si="1"/>
        <v>#VALUE!</v>
      </c>
      <c r="M9" s="168"/>
      <c r="N9" s="73">
        <v>6</v>
      </c>
      <c r="O9" s="66" t="str">
        <f t="shared" si="2"/>
        <v/>
      </c>
      <c r="P9" s="28"/>
      <c r="R9" s="216"/>
      <c r="S9" s="207" t="str">
        <f t="shared" si="3"/>
        <v/>
      </c>
      <c r="T9" s="205" t="str">
        <f t="shared" si="5"/>
        <v/>
      </c>
      <c r="U9" s="206" t="str">
        <f t="shared" si="4"/>
        <v/>
      </c>
    </row>
    <row r="10" spans="1:21" ht="22" customHeight="1">
      <c r="A10" s="161"/>
      <c r="B10" s="173"/>
      <c r="C10" s="173"/>
      <c r="D10" s="43"/>
      <c r="E10" s="72">
        <v>6</v>
      </c>
      <c r="F10" s="21"/>
      <c r="H10" s="175"/>
      <c r="I10" s="58">
        <v>7</v>
      </c>
      <c r="J10" s="151"/>
      <c r="K10" s="59" t="str">
        <f t="shared" si="0"/>
        <v/>
      </c>
      <c r="L10" s="68" t="e">
        <f t="shared" si="1"/>
        <v>#VALUE!</v>
      </c>
      <c r="M10" s="168"/>
      <c r="N10" s="70">
        <v>7</v>
      </c>
      <c r="O10" s="62" t="str">
        <f t="shared" si="2"/>
        <v/>
      </c>
      <c r="P10" s="27"/>
      <c r="R10" s="216"/>
      <c r="S10" s="208" t="str">
        <f t="shared" si="3"/>
        <v/>
      </c>
      <c r="T10" s="202" t="str">
        <f t="shared" si="5"/>
        <v/>
      </c>
      <c r="U10" s="203" t="str">
        <f t="shared" si="4"/>
        <v/>
      </c>
    </row>
    <row r="11" spans="1:21" ht="22" customHeight="1" thickBot="1">
      <c r="A11" s="161"/>
      <c r="B11" s="173"/>
      <c r="C11" s="173"/>
      <c r="D11" s="43"/>
      <c r="E11" s="71">
        <v>7</v>
      </c>
      <c r="F11" s="22"/>
      <c r="H11" s="175"/>
      <c r="I11" s="74">
        <v>8</v>
      </c>
      <c r="J11" s="153"/>
      <c r="K11" s="59" t="str">
        <f t="shared" si="0"/>
        <v/>
      </c>
      <c r="L11" s="68" t="e">
        <f t="shared" si="1"/>
        <v>#VALUE!</v>
      </c>
      <c r="M11" s="168"/>
      <c r="N11" s="65">
        <v>8</v>
      </c>
      <c r="O11" s="66" t="str">
        <f t="shared" si="2"/>
        <v/>
      </c>
      <c r="P11" s="28"/>
      <c r="R11" s="216"/>
      <c r="S11" s="204" t="str">
        <f t="shared" si="3"/>
        <v/>
      </c>
      <c r="T11" s="207" t="str">
        <f t="shared" si="5"/>
        <v/>
      </c>
      <c r="U11" s="206" t="str">
        <f t="shared" si="4"/>
        <v/>
      </c>
    </row>
    <row r="12" spans="1:21" ht="22" customHeight="1" thickTop="1">
      <c r="A12" s="161"/>
      <c r="B12" s="173"/>
      <c r="C12" s="173"/>
      <c r="D12" s="43"/>
      <c r="E12" s="72">
        <v>8</v>
      </c>
      <c r="F12" s="23"/>
      <c r="H12" s="175"/>
      <c r="I12" s="75">
        <v>9</v>
      </c>
      <c r="J12" s="154"/>
      <c r="K12" s="59" t="str">
        <f t="shared" si="0"/>
        <v/>
      </c>
      <c r="L12" s="68" t="e">
        <f t="shared" si="1"/>
        <v>#VALUE!</v>
      </c>
      <c r="M12" s="168"/>
      <c r="N12" s="69">
        <v>9</v>
      </c>
      <c r="O12" s="62" t="str">
        <f t="shared" ref="O12:O23" si="6">IF(F13=0,"",F13)</f>
        <v/>
      </c>
      <c r="P12" s="27"/>
      <c r="R12" s="216"/>
      <c r="S12" s="201" t="str">
        <f t="shared" si="3"/>
        <v/>
      </c>
      <c r="T12" s="209" t="str">
        <f t="shared" si="5"/>
        <v/>
      </c>
      <c r="U12" s="203" t="str">
        <f t="shared" si="4"/>
        <v/>
      </c>
    </row>
    <row r="13" spans="1:21" ht="22" customHeight="1">
      <c r="A13" s="161"/>
      <c r="B13" s="173"/>
      <c r="C13" s="173"/>
      <c r="D13" s="43"/>
      <c r="E13" s="76">
        <v>9</v>
      </c>
      <c r="F13" s="20"/>
      <c r="H13" s="175"/>
      <c r="I13" s="64">
        <v>10</v>
      </c>
      <c r="J13" s="152"/>
      <c r="K13" s="59" t="str">
        <f t="shared" si="0"/>
        <v/>
      </c>
      <c r="L13" s="68" t="e">
        <f t="shared" si="1"/>
        <v>#VALUE!</v>
      </c>
      <c r="M13" s="168"/>
      <c r="N13" s="65">
        <v>10</v>
      </c>
      <c r="O13" s="66" t="str">
        <f t="shared" si="6"/>
        <v/>
      </c>
      <c r="P13" s="28"/>
      <c r="R13" s="216"/>
      <c r="S13" s="207" t="str">
        <f t="shared" si="3"/>
        <v/>
      </c>
      <c r="T13" s="205" t="str">
        <f t="shared" si="5"/>
        <v/>
      </c>
      <c r="U13" s="206" t="str">
        <f t="shared" si="4"/>
        <v/>
      </c>
    </row>
    <row r="14" spans="1:21" ht="22" customHeight="1">
      <c r="A14" s="161"/>
      <c r="B14" s="173"/>
      <c r="C14" s="173"/>
      <c r="D14" s="43"/>
      <c r="E14" s="77">
        <v>10</v>
      </c>
      <c r="F14" s="24"/>
      <c r="H14" s="175"/>
      <c r="I14" s="58">
        <v>11</v>
      </c>
      <c r="J14" s="151"/>
      <c r="K14" s="59" t="str">
        <f t="shared" si="0"/>
        <v/>
      </c>
      <c r="L14" s="68" t="e">
        <f t="shared" si="1"/>
        <v>#VALUE!</v>
      </c>
      <c r="M14" s="168"/>
      <c r="N14" s="69">
        <v>11</v>
      </c>
      <c r="O14" s="62" t="str">
        <f t="shared" si="6"/>
        <v/>
      </c>
      <c r="P14" s="27"/>
      <c r="R14" s="216"/>
      <c r="S14" s="201" t="str">
        <f t="shared" si="3"/>
        <v/>
      </c>
      <c r="T14" s="202" t="str">
        <f t="shared" si="5"/>
        <v/>
      </c>
      <c r="U14" s="203" t="str">
        <f t="shared" si="4"/>
        <v/>
      </c>
    </row>
    <row r="15" spans="1:21" ht="22" customHeight="1">
      <c r="A15" s="161"/>
      <c r="B15" s="173"/>
      <c r="C15" s="173"/>
      <c r="D15" s="43"/>
      <c r="E15" s="76">
        <v>11</v>
      </c>
      <c r="F15" s="25"/>
      <c r="H15" s="175"/>
      <c r="I15" s="64">
        <v>12</v>
      </c>
      <c r="J15" s="152"/>
      <c r="K15" s="59" t="str">
        <f t="shared" si="0"/>
        <v/>
      </c>
      <c r="L15" s="68" t="e">
        <f t="shared" si="1"/>
        <v>#VALUE!</v>
      </c>
      <c r="M15" s="168"/>
      <c r="N15" s="78">
        <v>12</v>
      </c>
      <c r="O15" s="66" t="str">
        <f t="shared" si="6"/>
        <v/>
      </c>
      <c r="P15" s="28"/>
      <c r="R15" s="216"/>
      <c r="S15" s="204" t="str">
        <f t="shared" si="3"/>
        <v/>
      </c>
      <c r="T15" s="207" t="str">
        <f t="shared" si="5"/>
        <v/>
      </c>
      <c r="U15" s="206" t="str">
        <f t="shared" si="4"/>
        <v/>
      </c>
    </row>
    <row r="16" spans="1:21" ht="22" customHeight="1">
      <c r="A16" s="161"/>
      <c r="B16" s="173"/>
      <c r="C16" s="173"/>
      <c r="D16" s="43"/>
      <c r="E16" s="77">
        <v>12</v>
      </c>
      <c r="F16" s="23"/>
      <c r="H16" s="175"/>
      <c r="I16" s="58">
        <v>13</v>
      </c>
      <c r="J16" s="151"/>
      <c r="K16" s="59" t="str">
        <f t="shared" si="0"/>
        <v/>
      </c>
      <c r="L16" s="68" t="e">
        <f t="shared" si="1"/>
        <v>#VALUE!</v>
      </c>
      <c r="M16" s="168"/>
      <c r="N16" s="70">
        <v>13</v>
      </c>
      <c r="O16" s="62" t="str">
        <f t="shared" si="6"/>
        <v/>
      </c>
      <c r="P16" s="27"/>
      <c r="R16" s="216"/>
      <c r="S16" s="208" t="str">
        <f t="shared" si="3"/>
        <v/>
      </c>
      <c r="T16" s="210" t="str">
        <f t="shared" si="5"/>
        <v/>
      </c>
      <c r="U16" s="203" t="str">
        <f t="shared" si="4"/>
        <v/>
      </c>
    </row>
    <row r="17" spans="1:22" ht="22" customHeight="1">
      <c r="A17" s="161"/>
      <c r="B17" s="173"/>
      <c r="C17" s="173"/>
      <c r="D17" s="43"/>
      <c r="E17" s="76">
        <v>13</v>
      </c>
      <c r="F17" s="25"/>
      <c r="H17" s="175"/>
      <c r="I17" s="64">
        <v>14</v>
      </c>
      <c r="J17" s="152"/>
      <c r="K17" s="59" t="str">
        <f t="shared" si="0"/>
        <v/>
      </c>
      <c r="L17" s="68" t="e">
        <f t="shared" si="1"/>
        <v>#VALUE!</v>
      </c>
      <c r="M17" s="168"/>
      <c r="N17" s="73">
        <v>14</v>
      </c>
      <c r="O17" s="66" t="str">
        <f t="shared" si="6"/>
        <v/>
      </c>
      <c r="P17" s="28"/>
      <c r="R17" s="216"/>
      <c r="S17" s="207" t="str">
        <f t="shared" si="3"/>
        <v/>
      </c>
      <c r="T17" s="207" t="str">
        <f t="shared" si="5"/>
        <v/>
      </c>
      <c r="U17" s="206" t="str">
        <f t="shared" si="4"/>
        <v/>
      </c>
    </row>
    <row r="18" spans="1:22" ht="22" customHeight="1">
      <c r="A18" s="161"/>
      <c r="B18" s="199" t="s">
        <v>89</v>
      </c>
      <c r="C18" s="174"/>
      <c r="D18" s="43"/>
      <c r="E18" s="77">
        <v>14</v>
      </c>
      <c r="F18" s="23"/>
      <c r="H18" s="175"/>
      <c r="I18" s="79">
        <v>15</v>
      </c>
      <c r="J18" s="151"/>
      <c r="K18" s="59" t="str">
        <f t="shared" si="0"/>
        <v/>
      </c>
      <c r="L18" s="68" t="e">
        <f t="shared" si="1"/>
        <v>#VALUE!</v>
      </c>
      <c r="M18" s="168"/>
      <c r="N18" s="72">
        <v>15</v>
      </c>
      <c r="O18" s="62" t="str">
        <f t="shared" si="6"/>
        <v/>
      </c>
      <c r="P18" s="27"/>
      <c r="R18" s="216"/>
      <c r="S18" s="201" t="str">
        <f t="shared" si="3"/>
        <v/>
      </c>
      <c r="T18" s="210" t="str">
        <f t="shared" si="5"/>
        <v/>
      </c>
      <c r="U18" s="203" t="str">
        <f t="shared" si="4"/>
        <v/>
      </c>
    </row>
    <row r="19" spans="1:22" ht="22" customHeight="1" thickBot="1">
      <c r="A19" s="161"/>
      <c r="B19" s="174"/>
      <c r="C19" s="174"/>
      <c r="D19" s="43"/>
      <c r="E19" s="76">
        <v>15</v>
      </c>
      <c r="F19" s="25"/>
      <c r="H19" s="175"/>
      <c r="I19" s="80">
        <v>16</v>
      </c>
      <c r="J19" s="155"/>
      <c r="K19" s="59" t="str">
        <f t="shared" si="0"/>
        <v/>
      </c>
      <c r="L19" s="68" t="e">
        <f t="shared" si="1"/>
        <v>#VALUE!</v>
      </c>
      <c r="M19" s="168"/>
      <c r="N19" s="65">
        <v>16</v>
      </c>
      <c r="O19" s="66" t="str">
        <f t="shared" si="6"/>
        <v/>
      </c>
      <c r="P19" s="28"/>
      <c r="R19" s="216"/>
      <c r="S19" s="204" t="str">
        <f t="shared" si="3"/>
        <v/>
      </c>
      <c r="T19" s="207" t="str">
        <f t="shared" si="5"/>
        <v/>
      </c>
      <c r="U19" s="206" t="str">
        <f t="shared" si="4"/>
        <v/>
      </c>
    </row>
    <row r="20" spans="1:22" ht="22" customHeight="1" thickTop="1" thickBot="1">
      <c r="A20" s="161"/>
      <c r="B20" s="174"/>
      <c r="C20" s="174"/>
      <c r="D20" s="43"/>
      <c r="E20" s="81">
        <v>16</v>
      </c>
      <c r="F20" s="21"/>
      <c r="H20" s="175"/>
      <c r="I20" s="54"/>
      <c r="J20" s="82"/>
      <c r="M20" s="168"/>
      <c r="N20" s="69">
        <v>17</v>
      </c>
      <c r="O20" s="62" t="str">
        <f t="shared" si="6"/>
        <v/>
      </c>
      <c r="P20" s="27"/>
      <c r="R20" s="216"/>
      <c r="S20" s="201" t="str">
        <f t="shared" si="3"/>
        <v/>
      </c>
      <c r="T20" s="210" t="str">
        <f t="shared" si="5"/>
        <v/>
      </c>
      <c r="U20" s="203" t="str">
        <f t="shared" si="4"/>
        <v/>
      </c>
    </row>
    <row r="21" spans="1:22" ht="22" customHeight="1" thickTop="1" thickBot="1">
      <c r="A21" s="161"/>
      <c r="B21" s="174"/>
      <c r="C21" s="174"/>
      <c r="D21" s="43"/>
      <c r="E21" s="83">
        <v>17</v>
      </c>
      <c r="F21" s="20"/>
      <c r="H21" s="175"/>
      <c r="I21" s="84" t="s">
        <v>65</v>
      </c>
      <c r="J21" s="85" t="str">
        <f>IFERROR((I59/J23)*100,"---")</f>
        <v>---</v>
      </c>
      <c r="M21" s="168"/>
      <c r="N21" s="86">
        <v>18</v>
      </c>
      <c r="O21" s="66" t="str">
        <f t="shared" si="6"/>
        <v/>
      </c>
      <c r="P21" s="28"/>
      <c r="R21" s="216"/>
      <c r="S21" s="207" t="str">
        <f t="shared" si="3"/>
        <v/>
      </c>
      <c r="T21" s="207" t="str">
        <f t="shared" si="5"/>
        <v/>
      </c>
      <c r="U21" s="206" t="str">
        <f t="shared" si="4"/>
        <v/>
      </c>
    </row>
    <row r="22" spans="1:22" ht="22" customHeight="1" thickTop="1" thickBot="1">
      <c r="A22" s="161"/>
      <c r="B22" s="174"/>
      <c r="C22" s="174"/>
      <c r="D22" s="43"/>
      <c r="E22" s="81">
        <v>18</v>
      </c>
      <c r="F22" s="21"/>
      <c r="H22" s="87"/>
      <c r="K22" s="55"/>
      <c r="M22" s="168"/>
      <c r="N22" s="69">
        <v>19</v>
      </c>
      <c r="O22" s="62" t="str">
        <f t="shared" si="6"/>
        <v/>
      </c>
      <c r="P22" s="27"/>
      <c r="R22" s="216"/>
      <c r="S22" s="208" t="str">
        <f t="shared" si="3"/>
        <v/>
      </c>
      <c r="T22" s="210" t="str">
        <f t="shared" si="5"/>
        <v/>
      </c>
      <c r="U22" s="203" t="str">
        <f t="shared" si="4"/>
        <v/>
      </c>
    </row>
    <row r="23" spans="1:22" ht="22" customHeight="1" thickTop="1" thickBot="1">
      <c r="A23" s="161"/>
      <c r="B23" s="174"/>
      <c r="C23" s="174"/>
      <c r="D23" s="43"/>
      <c r="E23" s="88">
        <v>19</v>
      </c>
      <c r="F23" s="20"/>
      <c r="H23" s="89" t="s">
        <v>54</v>
      </c>
      <c r="I23" s="90" t="s">
        <v>55</v>
      </c>
      <c r="J23" s="91" t="str">
        <f>IFERROR(AVERAGE(J4:J11),"---")</f>
        <v>---</v>
      </c>
      <c r="M23" s="168"/>
      <c r="N23" s="92">
        <v>20</v>
      </c>
      <c r="O23" s="93" t="str">
        <f t="shared" si="6"/>
        <v/>
      </c>
      <c r="P23" s="28"/>
      <c r="R23" s="216"/>
      <c r="S23" s="207" t="str">
        <f t="shared" si="3"/>
        <v/>
      </c>
      <c r="T23" s="207" t="str">
        <f t="shared" si="5"/>
        <v/>
      </c>
      <c r="U23" s="206" t="str">
        <f t="shared" si="4"/>
        <v/>
      </c>
    </row>
    <row r="24" spans="1:22" ht="22" customHeight="1" thickTop="1" thickBot="1">
      <c r="A24" s="161"/>
      <c r="B24" s="174"/>
      <c r="C24" s="174"/>
      <c r="E24" s="94">
        <v>20</v>
      </c>
      <c r="F24" s="26"/>
      <c r="H24" s="197" t="s">
        <v>94</v>
      </c>
      <c r="I24" s="95" t="s">
        <v>8</v>
      </c>
      <c r="J24" s="96" t="str">
        <f>J23</f>
        <v>---</v>
      </c>
      <c r="M24" s="168"/>
      <c r="O24" s="42"/>
      <c r="P24" s="54"/>
      <c r="Q24" s="55"/>
      <c r="R24" s="216"/>
      <c r="S24" s="208" t="str">
        <f t="shared" si="3"/>
        <v/>
      </c>
      <c r="T24" s="210" t="str">
        <f t="shared" si="5"/>
        <v/>
      </c>
      <c r="U24" s="203" t="str">
        <f t="shared" si="4"/>
        <v/>
      </c>
    </row>
    <row r="25" spans="1:22" ht="22" customHeight="1" thickTop="1" thickBot="1">
      <c r="A25" s="161"/>
      <c r="B25" s="97"/>
      <c r="C25" s="97"/>
      <c r="E25" s="98"/>
      <c r="H25" s="197"/>
      <c r="I25" s="95" t="s">
        <v>5</v>
      </c>
      <c r="J25" s="99" t="str">
        <f>J23</f>
        <v>---</v>
      </c>
      <c r="M25" s="168"/>
      <c r="N25" s="162" t="s">
        <v>60</v>
      </c>
      <c r="O25" s="163"/>
      <c r="P25" s="85" t="str">
        <f>IFERROR((T64/P27)*100,"---")</f>
        <v>---</v>
      </c>
      <c r="R25" s="225"/>
      <c r="S25" s="211" t="str">
        <f t="shared" si="3"/>
        <v/>
      </c>
      <c r="T25" s="211" t="str">
        <f t="shared" si="5"/>
        <v/>
      </c>
      <c r="U25" s="212" t="str">
        <f t="shared" si="4"/>
        <v/>
      </c>
      <c r="V25" s="55"/>
    </row>
    <row r="26" spans="1:22" ht="22" customHeight="1" thickTop="1" thickBot="1">
      <c r="A26" s="161"/>
      <c r="B26" s="184"/>
      <c r="C26" s="184"/>
      <c r="D26" s="184"/>
      <c r="E26" s="184"/>
      <c r="F26" s="184"/>
      <c r="H26" s="197"/>
      <c r="I26" s="95" t="s">
        <v>6</v>
      </c>
      <c r="J26" s="100" t="str">
        <f>J23</f>
        <v>---</v>
      </c>
      <c r="M26" s="168"/>
      <c r="N26" s="185"/>
      <c r="O26" s="185"/>
      <c r="P26" s="185"/>
      <c r="Q26" s="55"/>
    </row>
    <row r="27" spans="1:22" ht="22" customHeight="1" thickTop="1" thickBot="1">
      <c r="A27" s="161"/>
      <c r="B27" s="184"/>
      <c r="C27" s="184"/>
      <c r="D27" s="184"/>
      <c r="E27" s="184"/>
      <c r="F27" s="184"/>
      <c r="H27" s="197"/>
      <c r="I27" s="95" t="s">
        <v>7</v>
      </c>
      <c r="J27" s="101" t="str">
        <f>J23</f>
        <v>---</v>
      </c>
      <c r="M27" s="168"/>
      <c r="N27" s="187" t="s">
        <v>61</v>
      </c>
      <c r="O27" s="188"/>
      <c r="P27" s="102" t="str">
        <f>IFERROR(AVERAGE(P4:P23),"---")</f>
        <v>---</v>
      </c>
    </row>
    <row r="28" spans="1:22" ht="22" customHeight="1" thickTop="1" thickBot="1">
      <c r="A28" s="161"/>
      <c r="B28" s="184"/>
      <c r="C28" s="184"/>
      <c r="D28" s="184"/>
      <c r="E28" s="184"/>
      <c r="F28" s="184"/>
      <c r="H28" s="197"/>
      <c r="I28" s="103" t="s">
        <v>45</v>
      </c>
      <c r="J28" s="104" t="str">
        <f>J23</f>
        <v>---</v>
      </c>
      <c r="M28" s="168"/>
      <c r="N28" s="185"/>
      <c r="O28" s="185"/>
      <c r="P28" s="185"/>
      <c r="Q28" s="55"/>
    </row>
    <row r="29" spans="1:22" ht="22" customHeight="1" thickTop="1" thickBot="1">
      <c r="A29" s="161"/>
      <c r="B29" s="184"/>
      <c r="C29" s="184"/>
      <c r="D29" s="184"/>
      <c r="E29" s="184"/>
      <c r="F29" s="184"/>
      <c r="H29" s="197"/>
      <c r="K29" s="55"/>
      <c r="M29" s="168"/>
      <c r="N29" s="189" t="s">
        <v>62</v>
      </c>
      <c r="O29" s="190"/>
      <c r="P29" s="105" t="str">
        <f>IFERROR(T72,"---")</f>
        <v>---</v>
      </c>
    </row>
    <row r="30" spans="1:22" ht="22" customHeight="1" thickTop="1" thickBot="1">
      <c r="A30" s="161"/>
      <c r="B30" s="106"/>
      <c r="C30" s="106"/>
      <c r="D30" s="106"/>
      <c r="E30" s="106"/>
      <c r="F30" s="106"/>
      <c r="H30" s="197"/>
      <c r="I30" s="84" t="s">
        <v>56</v>
      </c>
      <c r="J30" s="39"/>
      <c r="M30" s="168"/>
      <c r="N30" s="191" t="s">
        <v>15</v>
      </c>
      <c r="O30" s="192"/>
      <c r="P30" s="107" t="str">
        <f>P29</f>
        <v>---</v>
      </c>
    </row>
    <row r="31" spans="1:22" ht="22" customHeight="1" thickTop="1" thickBot="1">
      <c r="A31" s="161"/>
      <c r="B31" s="106"/>
      <c r="C31" s="106"/>
      <c r="D31" s="106"/>
      <c r="E31" s="106"/>
      <c r="F31" s="106"/>
      <c r="H31" s="197"/>
      <c r="J31" s="82"/>
      <c r="M31" s="168"/>
      <c r="N31" s="193" t="s">
        <v>16</v>
      </c>
      <c r="O31" s="194"/>
      <c r="P31" s="108" t="str">
        <f>P29</f>
        <v>---</v>
      </c>
    </row>
    <row r="32" spans="1:22" ht="22" customHeight="1" thickTop="1" thickBot="1">
      <c r="A32" s="161"/>
      <c r="B32" s="109"/>
      <c r="C32" s="109"/>
      <c r="H32" s="197"/>
      <c r="I32" s="170" t="s">
        <v>57</v>
      </c>
      <c r="J32" s="171"/>
      <c r="M32" s="168"/>
      <c r="N32" s="195" t="s">
        <v>46</v>
      </c>
      <c r="O32" s="196"/>
      <c r="P32" s="110" t="str">
        <f>P29</f>
        <v>---</v>
      </c>
    </row>
    <row r="33" spans="1:17" ht="22" customHeight="1" thickTop="1" thickBot="1">
      <c r="A33" s="161"/>
      <c r="B33" s="109"/>
      <c r="C33" s="109"/>
      <c r="H33" s="197"/>
      <c r="I33" s="111" t="s">
        <v>12</v>
      </c>
      <c r="J33" s="112" t="str">
        <f>IF(J30*25=0,"",J30*25)</f>
        <v/>
      </c>
      <c r="M33" s="168"/>
      <c r="N33" s="186"/>
      <c r="O33" s="186"/>
      <c r="P33" s="186"/>
      <c r="Q33" s="55"/>
    </row>
    <row r="34" spans="1:17" ht="22" customHeight="1" thickTop="1" thickBot="1">
      <c r="A34" s="161"/>
      <c r="B34" s="109"/>
      <c r="C34" s="109"/>
      <c r="H34" s="197"/>
      <c r="I34" s="113" t="s">
        <v>13</v>
      </c>
      <c r="J34" s="114" t="str">
        <f>IFERROR(J33*10,"")</f>
        <v/>
      </c>
      <c r="M34" s="168"/>
      <c r="N34" s="172" t="s">
        <v>63</v>
      </c>
      <c r="O34" s="172"/>
      <c r="P34" s="29"/>
      <c r="Q34" s="116"/>
    </row>
    <row r="35" spans="1:17" ht="22" customHeight="1" thickTop="1" thickBot="1">
      <c r="A35" s="161"/>
      <c r="B35" s="109"/>
      <c r="C35" s="109"/>
      <c r="H35" s="197"/>
      <c r="J35" s="82"/>
      <c r="M35" s="168"/>
      <c r="N35" s="117"/>
      <c r="O35" s="117"/>
      <c r="P35" s="117"/>
      <c r="Q35" s="55"/>
    </row>
    <row r="36" spans="1:17" ht="22" customHeight="1" thickTop="1" thickBot="1">
      <c r="A36" s="118"/>
      <c r="B36" s="119"/>
      <c r="C36" s="119"/>
      <c r="H36" s="197"/>
      <c r="I36" s="120" t="s">
        <v>66</v>
      </c>
      <c r="J36" s="85" t="str">
        <f>IFERROR((I60/J45)*100, "")</f>
        <v/>
      </c>
      <c r="M36" s="169"/>
      <c r="N36" s="172" t="s">
        <v>64</v>
      </c>
      <c r="O36" s="172"/>
      <c r="P36" s="115" t="str">
        <f>IF(10*P34=0,"", 10*P34)</f>
        <v/>
      </c>
      <c r="Q36" s="116"/>
    </row>
    <row r="37" spans="1:17" ht="22" customHeight="1" thickTop="1" thickBot="1">
      <c r="A37" s="118"/>
      <c r="B37" s="119"/>
      <c r="C37" s="119"/>
      <c r="H37" s="197"/>
      <c r="J37" s="82"/>
    </row>
    <row r="38" spans="1:17" ht="22" customHeight="1" thickTop="1">
      <c r="A38" s="118"/>
      <c r="B38" s="119"/>
      <c r="C38" s="119"/>
      <c r="H38" s="197"/>
      <c r="I38" s="176" t="s">
        <v>67</v>
      </c>
      <c r="J38" s="177"/>
    </row>
    <row r="39" spans="1:17" ht="22" customHeight="1">
      <c r="A39" s="118"/>
      <c r="B39" s="119"/>
      <c r="C39" s="119"/>
      <c r="H39" s="197"/>
      <c r="I39" s="178" t="s">
        <v>50</v>
      </c>
      <c r="J39" s="179"/>
    </row>
    <row r="40" spans="1:17" ht="22" customHeight="1">
      <c r="A40" s="118"/>
      <c r="B40" s="119"/>
      <c r="C40" s="119"/>
      <c r="H40" s="197"/>
      <c r="I40" s="180"/>
      <c r="J40" s="181"/>
      <c r="K40" s="121"/>
    </row>
    <row r="41" spans="1:17" ht="22" customHeight="1">
      <c r="A41" s="118"/>
      <c r="B41" s="119"/>
      <c r="C41" s="119"/>
      <c r="H41" s="197"/>
      <c r="I41" s="122" t="s">
        <v>49</v>
      </c>
      <c r="J41" s="123" t="s">
        <v>43</v>
      </c>
      <c r="K41" s="124"/>
    </row>
    <row r="42" spans="1:17" ht="22" customHeight="1">
      <c r="A42" s="118"/>
      <c r="B42" s="119"/>
      <c r="C42" s="119"/>
      <c r="H42" s="197"/>
      <c r="I42" s="125" t="s">
        <v>47</v>
      </c>
      <c r="J42" s="126" t="str">
        <f>IFERROR(K95,"")</f>
        <v/>
      </c>
      <c r="K42" s="59"/>
      <c r="L42" s="68"/>
    </row>
    <row r="43" spans="1:17" ht="22" customHeight="1" thickBot="1">
      <c r="A43" s="118"/>
      <c r="B43" s="119"/>
      <c r="C43" s="119"/>
      <c r="H43" s="197"/>
      <c r="I43" s="127" t="s">
        <v>48</v>
      </c>
      <c r="J43" s="128" t="str">
        <f>IFERROR(K126,"")</f>
        <v/>
      </c>
      <c r="L43" s="68"/>
      <c r="M43" s="129"/>
    </row>
    <row r="44" spans="1:17" ht="22" customHeight="1" thickTop="1" thickBot="1">
      <c r="A44" s="118"/>
      <c r="B44" s="119"/>
      <c r="C44" s="119"/>
      <c r="H44" s="197"/>
      <c r="J44" s="82"/>
      <c r="L44" s="68"/>
    </row>
    <row r="45" spans="1:17" ht="22" customHeight="1" thickTop="1">
      <c r="A45" s="118"/>
      <c r="B45" s="119"/>
      <c r="C45" s="119"/>
      <c r="H45" s="197"/>
      <c r="I45" s="130" t="s">
        <v>68</v>
      </c>
      <c r="J45" s="131" t="str">
        <f>IFERROR(AVERAGE(J4:J19),"---")</f>
        <v>---</v>
      </c>
      <c r="L45" s="68"/>
    </row>
    <row r="46" spans="1:17" ht="22" customHeight="1">
      <c r="A46" s="118"/>
      <c r="B46" s="119"/>
      <c r="C46" s="119"/>
      <c r="H46" s="197"/>
      <c r="I46" s="95" t="s">
        <v>8</v>
      </c>
      <c r="J46" s="132" t="str">
        <f>J45</f>
        <v>---</v>
      </c>
      <c r="L46" s="68"/>
    </row>
    <row r="47" spans="1:17" ht="22" customHeight="1">
      <c r="H47" s="197"/>
      <c r="I47" s="95" t="s">
        <v>9</v>
      </c>
      <c r="J47" s="133" t="str">
        <f>J45</f>
        <v>---</v>
      </c>
      <c r="L47" s="68"/>
    </row>
    <row r="48" spans="1:17" ht="22" customHeight="1">
      <c r="H48" s="197"/>
      <c r="I48" s="95" t="s">
        <v>10</v>
      </c>
      <c r="J48" s="134" t="str">
        <f>J45</f>
        <v>---</v>
      </c>
      <c r="L48" s="68"/>
    </row>
    <row r="49" spans="6:20" ht="22" customHeight="1">
      <c r="H49" s="197"/>
      <c r="I49" s="95" t="s">
        <v>7</v>
      </c>
      <c r="J49" s="135" t="str">
        <f>J45</f>
        <v>---</v>
      </c>
      <c r="L49" s="68"/>
    </row>
    <row r="50" spans="6:20" ht="22" customHeight="1" thickBot="1">
      <c r="H50" s="197"/>
      <c r="I50" s="103" t="s">
        <v>45</v>
      </c>
      <c r="J50" s="136" t="str">
        <f>J45</f>
        <v>---</v>
      </c>
    </row>
    <row r="51" spans="6:20" ht="22" customHeight="1" thickTop="1" thickBot="1">
      <c r="H51" s="197"/>
      <c r="K51" s="137"/>
    </row>
    <row r="52" spans="6:20" ht="22" customHeight="1" thickTop="1" thickBot="1">
      <c r="H52" s="197"/>
      <c r="I52" s="138" t="s">
        <v>69</v>
      </c>
      <c r="J52" s="39"/>
    </row>
    <row r="53" spans="6:20" ht="22" customHeight="1" thickTop="1" thickBot="1">
      <c r="H53" s="197"/>
      <c r="J53" s="82"/>
      <c r="K53" s="139"/>
    </row>
    <row r="54" spans="6:20" ht="22" customHeight="1" thickTop="1">
      <c r="H54" s="197"/>
      <c r="I54" s="182" t="s">
        <v>70</v>
      </c>
      <c r="J54" s="183"/>
      <c r="K54" s="140"/>
    </row>
    <row r="55" spans="6:20" ht="22" customHeight="1">
      <c r="H55" s="197"/>
      <c r="I55" s="111" t="s">
        <v>12</v>
      </c>
      <c r="J55" s="141" t="str">
        <f>IF(J52*25=0,"", J52*25)</f>
        <v/>
      </c>
      <c r="K55" s="142"/>
    </row>
    <row r="56" spans="6:20" ht="20" customHeight="1" thickBot="1">
      <c r="H56" s="198"/>
      <c r="I56" s="143" t="s">
        <v>13</v>
      </c>
      <c r="J56" s="114" t="str">
        <f>IFERROR(J55*10,"")</f>
        <v/>
      </c>
      <c r="K56" s="144"/>
    </row>
    <row r="57" spans="6:20" ht="22" customHeight="1" thickTop="1">
      <c r="H57" s="145"/>
      <c r="K57" s="146"/>
    </row>
    <row r="58" spans="6:20" ht="5" customHeight="1">
      <c r="F58" s="1"/>
      <c r="G58" s="1"/>
      <c r="H58" s="1"/>
      <c r="I58" s="1"/>
      <c r="J58" s="1"/>
      <c r="K58" s="1"/>
      <c r="L58" s="1"/>
      <c r="M58" s="1"/>
      <c r="N58" s="1"/>
      <c r="O58" s="1"/>
      <c r="P58" s="1"/>
      <c r="Q58" s="1"/>
    </row>
    <row r="59" spans="6:20" ht="1" hidden="1" customHeight="1">
      <c r="F59" s="1"/>
      <c r="G59" s="1"/>
      <c r="H59" s="2" t="s">
        <v>2</v>
      </c>
      <c r="I59" s="1" t="e">
        <f>_xlfn.STDEV.S(J4:J11)</f>
        <v>#DIV/0!</v>
      </c>
      <c r="J59" s="1"/>
      <c r="K59" s="1"/>
      <c r="L59" s="1"/>
      <c r="M59" s="1"/>
      <c r="N59" s="1"/>
      <c r="O59" s="1"/>
      <c r="P59" s="1"/>
      <c r="Q59" s="1"/>
    </row>
    <row r="60" spans="6:20" ht="1" hidden="1" customHeight="1">
      <c r="F60" s="1"/>
      <c r="G60" s="1"/>
      <c r="H60" s="2" t="s">
        <v>1</v>
      </c>
      <c r="I60" s="1" t="e">
        <f>_xlfn.STDEV.S(J4:J19)</f>
        <v>#DIV/0!</v>
      </c>
      <c r="J60" s="1"/>
      <c r="K60" s="1"/>
      <c r="L60" s="1"/>
      <c r="M60" s="1"/>
      <c r="N60" s="1"/>
      <c r="O60" s="1"/>
      <c r="P60" s="1"/>
      <c r="Q60" s="1"/>
    </row>
    <row r="61" spans="6:20" ht="1" hidden="1" customHeight="1">
      <c r="F61" s="1"/>
      <c r="G61" s="1"/>
      <c r="H61" s="1" t="s">
        <v>11</v>
      </c>
      <c r="I61" s="1"/>
      <c r="J61" s="1"/>
      <c r="K61" s="1"/>
      <c r="L61" s="1"/>
      <c r="M61" s="1"/>
      <c r="N61" s="1"/>
      <c r="O61" s="32"/>
      <c r="P61" s="32" t="s">
        <v>24</v>
      </c>
      <c r="Q61" s="32"/>
      <c r="R61" s="147" t="s">
        <v>78</v>
      </c>
      <c r="S61" s="147"/>
      <c r="T61" s="148" t="str">
        <f>P27</f>
        <v>---</v>
      </c>
    </row>
    <row r="62" spans="6:20" ht="1" hidden="1" customHeight="1">
      <c r="F62" s="1"/>
      <c r="G62" s="32" t="s">
        <v>35</v>
      </c>
      <c r="H62" s="32"/>
      <c r="I62" s="1" t="str">
        <f>IFERROR(_xlfn.STDEV.S(#REF!),"---")</f>
        <v>---</v>
      </c>
      <c r="J62" s="1"/>
      <c r="K62" s="1"/>
      <c r="L62" s="1"/>
      <c r="M62" s="1"/>
      <c r="N62" s="1"/>
      <c r="O62" s="32"/>
      <c r="P62" s="37">
        <v>145</v>
      </c>
      <c r="Q62" s="32"/>
      <c r="R62" s="147" t="s">
        <v>79</v>
      </c>
      <c r="S62" s="147"/>
      <c r="T62" s="149">
        <f>COUNTA(P4:P23)</f>
        <v>0</v>
      </c>
    </row>
    <row r="63" spans="6:20" ht="1" hidden="1" customHeight="1">
      <c r="F63" s="1"/>
      <c r="G63" s="32">
        <v>1</v>
      </c>
      <c r="H63" s="33">
        <f t="shared" ref="H63:H78" si="7">J4</f>
        <v>0</v>
      </c>
      <c r="I63" s="1" t="str">
        <f>IFERROR(_xlfn.STDEV.S(J4:J19),"---")</f>
        <v>---</v>
      </c>
      <c r="J63" s="1"/>
      <c r="K63" s="1"/>
      <c r="L63" s="1"/>
      <c r="M63" s="1"/>
      <c r="N63" s="1"/>
      <c r="O63" s="32"/>
      <c r="P63" s="37">
        <v>125</v>
      </c>
      <c r="Q63" s="32"/>
      <c r="R63" s="147" t="s">
        <v>80</v>
      </c>
      <c r="S63" s="147"/>
      <c r="T63" s="149" t="str">
        <f>T61</f>
        <v>---</v>
      </c>
    </row>
    <row r="64" spans="6:20" ht="1" hidden="1" customHeight="1">
      <c r="F64" s="1"/>
      <c r="G64" s="32">
        <v>2</v>
      </c>
      <c r="H64" s="33">
        <f t="shared" si="7"/>
        <v>0</v>
      </c>
      <c r="I64" s="1">
        <v>16</v>
      </c>
      <c r="J64" s="1"/>
      <c r="K64" s="1"/>
      <c r="L64" s="1"/>
      <c r="M64" s="1"/>
      <c r="N64" s="1"/>
      <c r="O64" s="32"/>
      <c r="P64" s="37">
        <v>190</v>
      </c>
      <c r="Q64" s="32"/>
      <c r="R64" s="147" t="s">
        <v>81</v>
      </c>
      <c r="S64" s="147"/>
      <c r="T64" s="149" t="e">
        <f>_xlfn.STDEV.S(P4:P23)</f>
        <v>#DIV/0!</v>
      </c>
    </row>
    <row r="65" spans="6:20" ht="1" hidden="1" customHeight="1">
      <c r="F65" s="1"/>
      <c r="G65" s="32">
        <v>3</v>
      </c>
      <c r="H65" s="33">
        <f t="shared" si="7"/>
        <v>0</v>
      </c>
      <c r="I65" s="1"/>
      <c r="J65" s="3"/>
      <c r="K65" s="4" t="s">
        <v>36</v>
      </c>
      <c r="L65" s="1"/>
      <c r="M65" s="1"/>
      <c r="N65" s="1"/>
      <c r="O65" s="32"/>
      <c r="P65" s="37">
        <v>135</v>
      </c>
      <c r="Q65" s="32"/>
      <c r="R65" s="147" t="s">
        <v>0</v>
      </c>
      <c r="S65" s="147"/>
      <c r="T65" s="149">
        <f>T62-1</f>
        <v>-1</v>
      </c>
    </row>
    <row r="66" spans="6:20" ht="1" hidden="1" customHeight="1">
      <c r="F66" s="1"/>
      <c r="G66" s="32">
        <v>4</v>
      </c>
      <c r="H66" s="33">
        <f t="shared" si="7"/>
        <v>0</v>
      </c>
      <c r="I66" s="1"/>
      <c r="J66" s="34">
        <v>1</v>
      </c>
      <c r="K66" s="35">
        <f t="shared" ref="K66:K81" si="8">LARGE(H$63:H$78,J66)</f>
        <v>0</v>
      </c>
      <c r="L66" s="1"/>
      <c r="M66" s="1"/>
      <c r="N66" s="1"/>
      <c r="O66" s="32"/>
      <c r="P66" s="37">
        <v>220</v>
      </c>
      <c r="Q66" s="32"/>
      <c r="R66" s="147" t="s">
        <v>82</v>
      </c>
      <c r="S66" s="147"/>
      <c r="T66" s="150" t="s">
        <v>83</v>
      </c>
    </row>
    <row r="67" spans="6:20" ht="34" hidden="1" customHeight="1">
      <c r="F67" s="1"/>
      <c r="G67" s="32">
        <v>5</v>
      </c>
      <c r="H67" s="33">
        <f t="shared" si="7"/>
        <v>0</v>
      </c>
      <c r="I67" s="1"/>
      <c r="J67" s="34">
        <v>2</v>
      </c>
      <c r="K67" s="35">
        <f t="shared" si="8"/>
        <v>0</v>
      </c>
      <c r="L67" s="1"/>
      <c r="M67" s="1"/>
      <c r="N67" s="1"/>
      <c r="O67" s="32"/>
      <c r="P67" s="37">
        <v>130</v>
      </c>
      <c r="Q67" s="32"/>
      <c r="R67" s="147"/>
      <c r="S67" s="147"/>
      <c r="T67" s="150"/>
    </row>
    <row r="68" spans="6:20" ht="34" hidden="1" customHeight="1">
      <c r="F68" s="1"/>
      <c r="G68" s="32">
        <v>6</v>
      </c>
      <c r="H68" s="33">
        <f t="shared" si="7"/>
        <v>0</v>
      </c>
      <c r="I68" s="1"/>
      <c r="J68" s="34">
        <v>3</v>
      </c>
      <c r="K68" s="35">
        <f t="shared" si="8"/>
        <v>0</v>
      </c>
      <c r="L68" s="1"/>
      <c r="M68" s="1"/>
      <c r="N68" s="1"/>
      <c r="O68" s="32"/>
      <c r="P68" s="37">
        <v>210</v>
      </c>
      <c r="Q68" s="32"/>
      <c r="R68" s="147"/>
      <c r="S68" s="147"/>
      <c r="T68" s="150"/>
    </row>
    <row r="69" spans="6:20" ht="34" hidden="1" customHeight="1">
      <c r="F69" s="1"/>
      <c r="G69" s="32">
        <v>7</v>
      </c>
      <c r="H69" s="33">
        <f t="shared" si="7"/>
        <v>0</v>
      </c>
      <c r="I69" s="1"/>
      <c r="J69" s="34">
        <v>4</v>
      </c>
      <c r="K69" s="35">
        <f t="shared" si="8"/>
        <v>0</v>
      </c>
      <c r="L69" s="1"/>
      <c r="M69" s="1"/>
      <c r="N69" s="1"/>
      <c r="O69" s="32"/>
      <c r="P69" s="37">
        <v>3</v>
      </c>
      <c r="Q69" s="32"/>
      <c r="R69" s="147" t="s">
        <v>84</v>
      </c>
      <c r="S69" s="147"/>
      <c r="T69" s="150" t="s">
        <v>85</v>
      </c>
    </row>
    <row r="70" spans="6:20" ht="34" hidden="1" customHeight="1">
      <c r="F70" s="1"/>
      <c r="G70" s="32">
        <v>8</v>
      </c>
      <c r="H70" s="33">
        <f t="shared" si="7"/>
        <v>0</v>
      </c>
      <c r="I70" s="1"/>
      <c r="J70" s="34">
        <v>5</v>
      </c>
      <c r="K70" s="35">
        <f t="shared" si="8"/>
        <v>0</v>
      </c>
      <c r="L70" s="1"/>
      <c r="M70" s="1"/>
      <c r="N70" s="1"/>
      <c r="O70" s="32"/>
      <c r="P70" s="37">
        <v>165</v>
      </c>
      <c r="Q70" s="32"/>
      <c r="R70" s="147" t="s">
        <v>86</v>
      </c>
      <c r="S70" s="147"/>
      <c r="T70" s="149" t="e">
        <f>T64/SQRT(T62)</f>
        <v>#DIV/0!</v>
      </c>
    </row>
    <row r="71" spans="6:20" ht="34" hidden="1" customHeight="1">
      <c r="F71" s="1"/>
      <c r="G71" s="32">
        <v>9</v>
      </c>
      <c r="H71" s="33">
        <f t="shared" si="7"/>
        <v>0</v>
      </c>
      <c r="I71" s="1"/>
      <c r="J71" s="34">
        <v>6</v>
      </c>
      <c r="K71" s="35">
        <f t="shared" si="8"/>
        <v>0</v>
      </c>
      <c r="L71" s="1"/>
      <c r="M71" s="1"/>
      <c r="N71" s="1"/>
      <c r="O71" s="32"/>
      <c r="P71" s="37">
        <v>165</v>
      </c>
      <c r="Q71" s="32"/>
      <c r="R71" s="147" t="s">
        <v>71</v>
      </c>
      <c r="S71" s="147"/>
      <c r="T71" s="149" t="e">
        <f>_xlfn.T.INV(0.05,T65)</f>
        <v>#NUM!</v>
      </c>
    </row>
    <row r="72" spans="6:20" ht="34" hidden="1" customHeight="1">
      <c r="F72" s="1"/>
      <c r="G72" s="32">
        <v>10</v>
      </c>
      <c r="H72" s="33">
        <f t="shared" si="7"/>
        <v>0</v>
      </c>
      <c r="I72" s="1"/>
      <c r="J72" s="34">
        <v>7</v>
      </c>
      <c r="K72" s="35">
        <f t="shared" si="8"/>
        <v>0</v>
      </c>
      <c r="L72" s="1"/>
      <c r="M72" s="1"/>
      <c r="N72" s="1"/>
      <c r="O72" s="32"/>
      <c r="P72" s="37">
        <v>150</v>
      </c>
      <c r="Q72" s="32"/>
      <c r="R72" s="147" t="s">
        <v>87</v>
      </c>
      <c r="S72" s="147"/>
      <c r="T72" s="147" t="e">
        <f>T63-(T71*T70)</f>
        <v>#VALUE!</v>
      </c>
    </row>
    <row r="73" spans="6:20" ht="34" hidden="1" customHeight="1">
      <c r="F73" s="1"/>
      <c r="G73" s="32">
        <v>11</v>
      </c>
      <c r="H73" s="33">
        <f t="shared" si="7"/>
        <v>0</v>
      </c>
      <c r="I73" s="1"/>
      <c r="J73" s="34">
        <v>8</v>
      </c>
      <c r="K73" s="35">
        <f t="shared" si="8"/>
        <v>0</v>
      </c>
      <c r="L73" s="1"/>
      <c r="M73" s="1"/>
      <c r="N73" s="1"/>
      <c r="O73" s="32" t="s">
        <v>21</v>
      </c>
      <c r="P73" s="32">
        <f>AVERAGE(P62:P72)</f>
        <v>148.90909090909091</v>
      </c>
      <c r="Q73" s="32"/>
      <c r="R73" s="147" t="s">
        <v>88</v>
      </c>
      <c r="S73" s="147"/>
      <c r="T73" s="147" t="e">
        <f>T63+(T71*T70)</f>
        <v>#VALUE!</v>
      </c>
    </row>
    <row r="74" spans="6:20" ht="34" hidden="1" customHeight="1">
      <c r="F74" s="1"/>
      <c r="G74" s="32">
        <v>12</v>
      </c>
      <c r="H74" s="33">
        <f t="shared" si="7"/>
        <v>0</v>
      </c>
      <c r="I74" s="1"/>
      <c r="J74" s="34">
        <v>9</v>
      </c>
      <c r="K74" s="35">
        <f t="shared" si="8"/>
        <v>0</v>
      </c>
      <c r="L74" s="1"/>
      <c r="M74" s="1"/>
      <c r="N74" s="1"/>
      <c r="O74" s="32" t="s">
        <v>22</v>
      </c>
      <c r="P74" s="32">
        <f>_xlfn.STDEV.S(P62:P72)</f>
        <v>57.810820000160085</v>
      </c>
      <c r="Q74" s="32"/>
    </row>
    <row r="75" spans="6:20" ht="3" hidden="1" customHeight="1">
      <c r="F75" s="1"/>
      <c r="G75" s="32">
        <v>13</v>
      </c>
      <c r="H75" s="33">
        <f t="shared" si="7"/>
        <v>0</v>
      </c>
      <c r="I75" s="1"/>
      <c r="J75" s="34">
        <v>10</v>
      </c>
      <c r="K75" s="35">
        <f t="shared" si="8"/>
        <v>0</v>
      </c>
      <c r="L75" s="1"/>
      <c r="M75" s="1"/>
      <c r="N75" s="1"/>
      <c r="O75" s="32" t="s">
        <v>23</v>
      </c>
      <c r="P75" s="32">
        <f>MIN(P62:P72)</f>
        <v>3</v>
      </c>
      <c r="Q75" s="32"/>
    </row>
    <row r="76" spans="6:20" ht="1" hidden="1" customHeight="1">
      <c r="F76" s="1"/>
      <c r="G76" s="32">
        <v>14</v>
      </c>
      <c r="H76" s="33">
        <f t="shared" si="7"/>
        <v>0</v>
      </c>
      <c r="I76" s="1"/>
      <c r="J76" s="34">
        <v>11</v>
      </c>
      <c r="K76" s="35">
        <f t="shared" si="8"/>
        <v>0</v>
      </c>
      <c r="L76" s="1"/>
      <c r="M76" s="1"/>
      <c r="N76" s="1"/>
      <c r="O76" s="32" t="s">
        <v>26</v>
      </c>
      <c r="P76" s="32">
        <f>(P73-P75)/P74</f>
        <v>2.5239062671777854</v>
      </c>
      <c r="Q76" s="32"/>
    </row>
    <row r="77" spans="6:20" ht="1" hidden="1" customHeight="1">
      <c r="F77" s="1"/>
      <c r="G77" s="32">
        <v>15</v>
      </c>
      <c r="H77" s="33">
        <f t="shared" si="7"/>
        <v>0</v>
      </c>
      <c r="I77" s="1"/>
      <c r="J77" s="34">
        <v>12</v>
      </c>
      <c r="K77" s="35">
        <f t="shared" si="8"/>
        <v>0</v>
      </c>
      <c r="L77" s="1"/>
      <c r="M77" s="1"/>
      <c r="N77" s="1"/>
      <c r="O77" s="32" t="s">
        <v>27</v>
      </c>
      <c r="P77" s="32">
        <v>0.05</v>
      </c>
      <c r="Q77" s="32"/>
    </row>
    <row r="78" spans="6:20" ht="1" hidden="1" customHeight="1">
      <c r="F78" s="1"/>
      <c r="G78" s="32">
        <v>16</v>
      </c>
      <c r="H78" s="33">
        <f t="shared" si="7"/>
        <v>0</v>
      </c>
      <c r="I78" s="1"/>
      <c r="J78" s="34">
        <v>13</v>
      </c>
      <c r="K78" s="35">
        <f t="shared" si="8"/>
        <v>0</v>
      </c>
      <c r="L78" s="1"/>
      <c r="M78" s="1"/>
      <c r="N78" s="1"/>
      <c r="O78" s="32" t="s">
        <v>28</v>
      </c>
      <c r="P78" s="32">
        <v>11</v>
      </c>
      <c r="Q78" s="5" t="s">
        <v>21</v>
      </c>
    </row>
    <row r="79" spans="6:20" ht="1" hidden="1" customHeight="1">
      <c r="F79" s="1"/>
      <c r="G79" s="1"/>
      <c r="H79" s="30"/>
      <c r="I79" s="1"/>
      <c r="J79" s="34">
        <v>14</v>
      </c>
      <c r="K79" s="35">
        <f t="shared" si="8"/>
        <v>0</v>
      </c>
      <c r="L79" s="1"/>
      <c r="M79" s="1"/>
      <c r="N79" s="1"/>
      <c r="O79" s="32" t="s">
        <v>31</v>
      </c>
      <c r="P79" s="32">
        <f>P77/P78</f>
        <v>4.5454545454545461E-3</v>
      </c>
      <c r="Q79" s="6" t="s">
        <v>22</v>
      </c>
    </row>
    <row r="80" spans="6:20" ht="1" hidden="1" customHeight="1">
      <c r="F80" s="1"/>
      <c r="G80" s="1"/>
      <c r="H80" s="30"/>
      <c r="I80" s="1"/>
      <c r="J80" s="34">
        <v>15</v>
      </c>
      <c r="K80" s="35">
        <f t="shared" si="8"/>
        <v>0</v>
      </c>
      <c r="L80" s="1"/>
      <c r="M80" s="1"/>
      <c r="N80" s="1"/>
      <c r="O80" s="32" t="s">
        <v>0</v>
      </c>
      <c r="P80" s="32">
        <f>P78-2</f>
        <v>9</v>
      </c>
      <c r="Q80" s="6" t="s">
        <v>23</v>
      </c>
    </row>
    <row r="81" spans="6:17" ht="1" hidden="1" customHeight="1">
      <c r="F81" s="1"/>
      <c r="G81" s="1"/>
      <c r="H81" s="1"/>
      <c r="I81" s="1"/>
      <c r="J81" s="34">
        <v>16</v>
      </c>
      <c r="K81" s="35">
        <f t="shared" si="8"/>
        <v>0</v>
      </c>
      <c r="L81" s="1"/>
      <c r="M81" s="1"/>
      <c r="N81" s="1"/>
      <c r="O81" s="32" t="s">
        <v>32</v>
      </c>
      <c r="P81" s="32">
        <f>_xlfn.T.INV(1-P79,P80)</f>
        <v>3.3095169292973794</v>
      </c>
      <c r="Q81" s="36" t="s">
        <v>25</v>
      </c>
    </row>
    <row r="82" spans="6:17" ht="1" hidden="1" customHeight="1">
      <c r="F82" s="1"/>
      <c r="G82" s="1"/>
      <c r="H82" s="1"/>
      <c r="I82" s="1"/>
      <c r="J82" s="7" t="s">
        <v>29</v>
      </c>
      <c r="K82" s="8">
        <v>0.05</v>
      </c>
      <c r="L82" s="1"/>
      <c r="M82" s="1"/>
      <c r="N82" s="1"/>
      <c r="O82" s="32" t="s">
        <v>33</v>
      </c>
      <c r="P82" s="32">
        <f>(P78-1)*P81/SQRT(P78*(P80+(P81^2)))</f>
        <v>2.2339077064682873</v>
      </c>
      <c r="Q82" s="36" t="s">
        <v>26</v>
      </c>
    </row>
    <row r="83" spans="6:17" ht="1" hidden="1" customHeight="1">
      <c r="F83" s="1"/>
      <c r="G83" s="1"/>
      <c r="H83" s="1"/>
      <c r="I83" s="1"/>
      <c r="J83" s="9" t="s">
        <v>21</v>
      </c>
      <c r="K83" s="10">
        <f>AVERAGE(K66:K81)</f>
        <v>0</v>
      </c>
      <c r="L83" s="1"/>
      <c r="M83" s="1"/>
      <c r="N83" s="1"/>
      <c r="O83" s="32"/>
      <c r="P83" s="32"/>
      <c r="Q83" s="36" t="s">
        <v>29</v>
      </c>
    </row>
    <row r="84" spans="6:17" ht="1" hidden="1" customHeight="1">
      <c r="F84" s="1"/>
      <c r="G84" s="1"/>
      <c r="H84" s="1"/>
      <c r="I84" s="1"/>
      <c r="J84" s="9" t="s">
        <v>22</v>
      </c>
      <c r="K84" s="11">
        <f>_xlfn.STDEV.S(K66:K81)</f>
        <v>0</v>
      </c>
      <c r="L84" s="1"/>
      <c r="M84" s="1"/>
      <c r="N84" s="1"/>
      <c r="O84" s="32"/>
      <c r="P84" s="32"/>
      <c r="Q84" s="36" t="s">
        <v>30</v>
      </c>
    </row>
    <row r="85" spans="6:17" ht="34" hidden="1" customHeight="1">
      <c r="F85" s="1"/>
      <c r="G85" s="1"/>
      <c r="H85" s="1"/>
      <c r="I85" s="1"/>
      <c r="J85" s="9" t="s">
        <v>23</v>
      </c>
      <c r="K85" s="10">
        <f>MIN(K66:K81)</f>
        <v>0</v>
      </c>
      <c r="L85" s="1"/>
      <c r="M85" s="1"/>
      <c r="N85" s="1"/>
      <c r="O85" s="32"/>
      <c r="P85" s="32"/>
      <c r="Q85" s="36" t="s">
        <v>31</v>
      </c>
    </row>
    <row r="86" spans="6:17" ht="34" hidden="1" customHeight="1">
      <c r="F86" s="1"/>
      <c r="G86" s="1"/>
      <c r="H86" s="1"/>
      <c r="I86" s="1"/>
      <c r="J86" s="9" t="s">
        <v>39</v>
      </c>
      <c r="K86" s="10">
        <f>MAX(K66:K81)</f>
        <v>0</v>
      </c>
      <c r="L86" s="1"/>
      <c r="M86" s="1"/>
      <c r="N86" s="1"/>
      <c r="O86" s="32"/>
      <c r="P86" s="32"/>
      <c r="Q86" s="36" t="s">
        <v>0</v>
      </c>
    </row>
    <row r="87" spans="6:17" ht="34" hidden="1" customHeight="1">
      <c r="F87" s="1"/>
      <c r="G87" s="1"/>
      <c r="H87" s="1"/>
      <c r="I87" s="1"/>
      <c r="J87" s="9" t="s">
        <v>40</v>
      </c>
      <c r="K87" s="12">
        <f>K83-K85</f>
        <v>0</v>
      </c>
      <c r="L87" s="1"/>
      <c r="M87" s="1"/>
      <c r="N87" s="1"/>
      <c r="O87" s="32"/>
      <c r="P87" s="32"/>
      <c r="Q87" s="32" t="s">
        <v>32</v>
      </c>
    </row>
    <row r="88" spans="6:17" ht="34" hidden="1" customHeight="1">
      <c r="F88" s="1"/>
      <c r="G88" s="1"/>
      <c r="H88" s="1"/>
      <c r="I88" s="1"/>
      <c r="J88" s="9" t="s">
        <v>41</v>
      </c>
      <c r="K88" s="12">
        <f>K86-K83</f>
        <v>0</v>
      </c>
      <c r="L88" s="1"/>
      <c r="M88" s="1"/>
      <c r="N88" s="1"/>
      <c r="O88" s="32"/>
      <c r="P88" s="32"/>
      <c r="Q88" s="32" t="s">
        <v>34</v>
      </c>
    </row>
    <row r="89" spans="6:17" ht="34" hidden="1" customHeight="1">
      <c r="F89" s="1"/>
      <c r="G89" s="1"/>
      <c r="H89" s="1"/>
      <c r="I89" s="1"/>
      <c r="J89" s="9" t="s">
        <v>26</v>
      </c>
      <c r="K89" s="11" t="e">
        <f>MAX(K87:K88)/K84</f>
        <v>#DIV/0!</v>
      </c>
      <c r="L89" s="1"/>
      <c r="M89" s="1"/>
      <c r="N89" s="1"/>
      <c r="O89" s="32"/>
      <c r="P89" s="32"/>
      <c r="Q89" s="32"/>
    </row>
    <row r="90" spans="6:17" ht="34" hidden="1" customHeight="1">
      <c r="F90" s="1"/>
      <c r="G90" s="1"/>
      <c r="H90" s="1"/>
      <c r="I90" s="1"/>
      <c r="J90" s="9" t="s">
        <v>28</v>
      </c>
      <c r="K90" s="11">
        <f>COUNT(K66:K81)</f>
        <v>16</v>
      </c>
      <c r="L90" s="1"/>
      <c r="M90" s="1"/>
      <c r="N90" s="1"/>
      <c r="O90" s="32"/>
      <c r="P90" s="32"/>
      <c r="Q90" s="32"/>
    </row>
    <row r="91" spans="6:17" ht="34" hidden="1" customHeight="1">
      <c r="F91" s="1"/>
      <c r="G91" s="1"/>
      <c r="H91" s="1"/>
      <c r="I91" s="1"/>
      <c r="J91" s="9" t="s">
        <v>42</v>
      </c>
      <c r="K91" s="11">
        <f>K82/K90</f>
        <v>3.1250000000000002E-3</v>
      </c>
      <c r="L91" s="1"/>
      <c r="M91" s="1"/>
      <c r="N91" s="1"/>
      <c r="O91" s="32"/>
      <c r="P91" s="32"/>
      <c r="Q91" s="32"/>
    </row>
    <row r="92" spans="6:17" ht="34" hidden="1" customHeight="1">
      <c r="F92" s="1"/>
      <c r="G92" s="1"/>
      <c r="H92" s="1"/>
      <c r="I92" s="1"/>
      <c r="J92" s="9" t="s">
        <v>0</v>
      </c>
      <c r="K92" s="11">
        <f>K90-2</f>
        <v>14</v>
      </c>
      <c r="L92" s="1"/>
      <c r="M92" s="1"/>
      <c r="N92" s="1"/>
      <c r="O92" s="1"/>
      <c r="P92" s="1"/>
      <c r="Q92" s="1"/>
    </row>
    <row r="93" spans="6:17" ht="34" hidden="1" customHeight="1">
      <c r="F93" s="1"/>
      <c r="G93" s="1"/>
      <c r="H93" s="1"/>
      <c r="I93" s="1"/>
      <c r="J93" s="9" t="s">
        <v>32</v>
      </c>
      <c r="K93" s="11">
        <f>TINV(K91,K92)</f>
        <v>3.5620894950023954</v>
      </c>
      <c r="L93" s="1"/>
      <c r="M93" s="1"/>
      <c r="N93" s="1"/>
      <c r="O93" s="1"/>
      <c r="P93" s="1"/>
      <c r="Q93" s="1"/>
    </row>
    <row r="94" spans="6:17" ht="34" hidden="1" customHeight="1">
      <c r="F94" s="1"/>
      <c r="G94" s="1"/>
      <c r="H94" s="1"/>
      <c r="I94" s="1"/>
      <c r="J94" s="9" t="s">
        <v>33</v>
      </c>
      <c r="K94" s="11">
        <f>(K90-1)*K93/SQRT(K90*(K92+K93^2))</f>
        <v>2.5856763406719638</v>
      </c>
      <c r="L94" s="1"/>
      <c r="M94" s="1"/>
      <c r="N94" s="1"/>
      <c r="O94" s="1"/>
      <c r="P94" s="1"/>
      <c r="Q94" s="1"/>
    </row>
    <row r="95" spans="6:17" ht="34" hidden="1" customHeight="1">
      <c r="F95" s="1"/>
      <c r="G95" s="1"/>
      <c r="H95" s="1"/>
      <c r="I95" s="1"/>
      <c r="J95" s="9" t="s">
        <v>42</v>
      </c>
      <c r="K95" s="11" t="e">
        <f>IF(K89&gt;K94,"YES","NO")</f>
        <v>#DIV/0!</v>
      </c>
      <c r="L95" s="1"/>
      <c r="M95" s="1"/>
      <c r="N95" s="1"/>
      <c r="O95" s="1"/>
      <c r="P95" s="1"/>
      <c r="Q95" s="1"/>
    </row>
    <row r="96" spans="6:17" ht="34" hidden="1" customHeight="1">
      <c r="F96" s="1"/>
      <c r="G96" s="1"/>
      <c r="H96" s="30"/>
      <c r="I96" s="1"/>
      <c r="J96" s="30"/>
      <c r="K96" s="1"/>
      <c r="L96" s="1"/>
      <c r="M96" s="1"/>
      <c r="N96" s="1"/>
      <c r="O96" s="1"/>
      <c r="P96" s="1"/>
      <c r="Q96" s="1"/>
    </row>
    <row r="97" spans="6:17" ht="34" hidden="1" customHeight="1">
      <c r="F97" s="1"/>
      <c r="G97" s="1"/>
      <c r="H97" s="31"/>
      <c r="I97" s="1"/>
      <c r="J97" s="3"/>
      <c r="K97" s="13" t="s">
        <v>37</v>
      </c>
      <c r="L97" s="1"/>
      <c r="M97" s="1"/>
      <c r="N97" s="1"/>
      <c r="O97" s="1"/>
      <c r="P97" s="1"/>
      <c r="Q97" s="1"/>
    </row>
    <row r="98" spans="6:17" ht="11" hidden="1" customHeight="1">
      <c r="F98" s="1"/>
      <c r="G98" s="1"/>
      <c r="H98" s="31"/>
      <c r="I98" s="1"/>
      <c r="J98" s="34">
        <v>1</v>
      </c>
      <c r="K98" s="38">
        <f t="shared" ref="K98:K112" si="9">K67</f>
        <v>0</v>
      </c>
      <c r="L98" s="1"/>
      <c r="M98" s="1"/>
      <c r="N98" s="1"/>
      <c r="O98" s="1"/>
      <c r="P98" s="1"/>
      <c r="Q98" s="1"/>
    </row>
    <row r="99" spans="6:17" ht="1" hidden="1" customHeight="1">
      <c r="F99" s="1"/>
      <c r="G99" s="1"/>
      <c r="H99" s="31"/>
      <c r="I99" s="1"/>
      <c r="J99" s="34">
        <v>2</v>
      </c>
      <c r="K99" s="38">
        <f t="shared" si="9"/>
        <v>0</v>
      </c>
      <c r="L99" s="1"/>
      <c r="M99" s="1"/>
      <c r="N99" s="1"/>
      <c r="O99" s="1"/>
      <c r="P99" s="1"/>
      <c r="Q99" s="1"/>
    </row>
    <row r="100" spans="6:17" ht="1" hidden="1" customHeight="1">
      <c r="F100" s="1"/>
      <c r="G100" s="1"/>
      <c r="H100" s="31"/>
      <c r="I100" s="1"/>
      <c r="J100" s="34">
        <v>3</v>
      </c>
      <c r="K100" s="38">
        <f t="shared" si="9"/>
        <v>0</v>
      </c>
      <c r="L100" s="1"/>
      <c r="M100" s="1"/>
      <c r="N100" s="1"/>
      <c r="O100" s="1"/>
      <c r="P100" s="1"/>
      <c r="Q100" s="1"/>
    </row>
    <row r="101" spans="6:17" ht="1" hidden="1" customHeight="1">
      <c r="F101" s="1"/>
      <c r="G101" s="1"/>
      <c r="H101" s="31"/>
      <c r="I101" s="1"/>
      <c r="J101" s="34">
        <v>4</v>
      </c>
      <c r="K101" s="38">
        <f t="shared" si="9"/>
        <v>0</v>
      </c>
      <c r="L101" s="1"/>
      <c r="M101" s="1"/>
      <c r="N101" s="1"/>
      <c r="O101" s="1"/>
      <c r="P101" s="1"/>
      <c r="Q101" s="1"/>
    </row>
    <row r="102" spans="6:17" ht="1" hidden="1" customHeight="1">
      <c r="F102" s="1"/>
      <c r="G102" s="1"/>
      <c r="H102" s="31"/>
      <c r="I102" s="1"/>
      <c r="J102" s="34">
        <v>5</v>
      </c>
      <c r="K102" s="38">
        <f t="shared" si="9"/>
        <v>0</v>
      </c>
      <c r="L102" s="1"/>
      <c r="M102" s="1"/>
      <c r="N102" s="1"/>
      <c r="O102" s="1"/>
      <c r="P102" s="1"/>
      <c r="Q102" s="1"/>
    </row>
    <row r="103" spans="6:17" ht="1" hidden="1" customHeight="1">
      <c r="F103" s="1"/>
      <c r="G103" s="1"/>
      <c r="H103" s="31"/>
      <c r="I103" s="1"/>
      <c r="J103" s="34">
        <v>6</v>
      </c>
      <c r="K103" s="38">
        <f t="shared" si="9"/>
        <v>0</v>
      </c>
      <c r="L103" s="1"/>
      <c r="M103" s="1"/>
      <c r="N103" s="1"/>
      <c r="O103" s="1"/>
      <c r="P103" s="1"/>
      <c r="Q103" s="1"/>
    </row>
    <row r="104" spans="6:17" ht="1" hidden="1" customHeight="1">
      <c r="F104" s="1"/>
      <c r="G104" s="1"/>
      <c r="H104" s="31"/>
      <c r="I104" s="1"/>
      <c r="J104" s="34">
        <v>7</v>
      </c>
      <c r="K104" s="38">
        <f t="shared" si="9"/>
        <v>0</v>
      </c>
      <c r="L104" s="1"/>
      <c r="M104" s="1"/>
      <c r="N104" s="1"/>
      <c r="O104" s="1"/>
      <c r="P104" s="1"/>
      <c r="Q104" s="1"/>
    </row>
    <row r="105" spans="6:17" ht="1" hidden="1" customHeight="1">
      <c r="F105" s="1"/>
      <c r="G105" s="1"/>
      <c r="H105" s="31"/>
      <c r="I105" s="1"/>
      <c r="J105" s="34">
        <v>8</v>
      </c>
      <c r="K105" s="38">
        <f t="shared" si="9"/>
        <v>0</v>
      </c>
      <c r="L105" s="1"/>
      <c r="M105" s="1"/>
      <c r="N105" s="1"/>
      <c r="O105" s="1"/>
      <c r="P105" s="1"/>
      <c r="Q105" s="1"/>
    </row>
    <row r="106" spans="6:17" ht="1" hidden="1" customHeight="1">
      <c r="F106" s="1"/>
      <c r="G106" s="1"/>
      <c r="H106" s="31"/>
      <c r="I106" s="1"/>
      <c r="J106" s="34">
        <v>9</v>
      </c>
      <c r="K106" s="38">
        <f t="shared" si="9"/>
        <v>0</v>
      </c>
      <c r="L106" s="1"/>
      <c r="M106" s="1"/>
      <c r="N106" s="1"/>
      <c r="O106" s="1"/>
      <c r="P106" s="1"/>
      <c r="Q106" s="1"/>
    </row>
    <row r="107" spans="6:17" ht="1" hidden="1" customHeight="1">
      <c r="F107" s="1"/>
      <c r="G107" s="1"/>
      <c r="H107" s="31"/>
      <c r="I107" s="1"/>
      <c r="J107" s="34">
        <v>10</v>
      </c>
      <c r="K107" s="38">
        <f t="shared" si="9"/>
        <v>0</v>
      </c>
      <c r="L107" s="1"/>
      <c r="M107" s="1"/>
      <c r="N107" s="1"/>
      <c r="O107" s="1"/>
      <c r="P107" s="1"/>
      <c r="Q107" s="1"/>
    </row>
    <row r="108" spans="6:17" ht="1" hidden="1" customHeight="1">
      <c r="F108" s="1"/>
      <c r="G108" s="1"/>
      <c r="H108" s="31"/>
      <c r="I108" s="1"/>
      <c r="J108" s="34">
        <v>11</v>
      </c>
      <c r="K108" s="38">
        <f t="shared" si="9"/>
        <v>0</v>
      </c>
      <c r="L108" s="1"/>
      <c r="M108" s="1"/>
      <c r="N108" s="1"/>
      <c r="O108" s="1"/>
      <c r="P108" s="1"/>
      <c r="Q108" s="1"/>
    </row>
    <row r="109" spans="6:17" ht="1" hidden="1" customHeight="1">
      <c r="F109" s="1"/>
      <c r="G109" s="1"/>
      <c r="H109" s="31"/>
      <c r="I109" s="1"/>
      <c r="J109" s="34">
        <v>12</v>
      </c>
      <c r="K109" s="38">
        <f t="shared" si="9"/>
        <v>0</v>
      </c>
      <c r="L109" s="1"/>
      <c r="M109" s="1"/>
      <c r="N109" s="1"/>
      <c r="O109" s="1"/>
      <c r="P109" s="1"/>
      <c r="Q109" s="1"/>
    </row>
    <row r="110" spans="6:17" ht="1" hidden="1" customHeight="1">
      <c r="F110" s="1"/>
      <c r="G110" s="1"/>
      <c r="H110" s="31"/>
      <c r="I110" s="1"/>
      <c r="J110" s="34">
        <v>13</v>
      </c>
      <c r="K110" s="38">
        <f t="shared" si="9"/>
        <v>0</v>
      </c>
      <c r="L110" s="1"/>
      <c r="M110" s="1"/>
      <c r="N110" s="1"/>
      <c r="O110" s="1"/>
      <c r="P110" s="1"/>
      <c r="Q110" s="1"/>
    </row>
    <row r="111" spans="6:17" ht="1" hidden="1" customHeight="1">
      <c r="F111" s="1"/>
      <c r="G111" s="1"/>
      <c r="H111" s="31"/>
      <c r="I111" s="1"/>
      <c r="J111" s="34">
        <v>14</v>
      </c>
      <c r="K111" s="38">
        <f t="shared" si="9"/>
        <v>0</v>
      </c>
      <c r="L111" s="1"/>
      <c r="M111" s="1"/>
      <c r="N111" s="1"/>
      <c r="O111" s="1"/>
      <c r="P111" s="1"/>
      <c r="Q111" s="1"/>
    </row>
    <row r="112" spans="6:17" ht="3" hidden="1" customHeight="1">
      <c r="F112" s="1"/>
      <c r="G112" s="1"/>
      <c r="H112" s="1"/>
      <c r="I112" s="1"/>
      <c r="J112" s="34">
        <v>15</v>
      </c>
      <c r="K112" s="38">
        <f t="shared" si="9"/>
        <v>0</v>
      </c>
      <c r="L112" s="1"/>
      <c r="M112" s="1"/>
      <c r="N112" s="1"/>
      <c r="O112" s="1"/>
      <c r="P112" s="1"/>
      <c r="Q112" s="1"/>
    </row>
    <row r="113" spans="6:17" ht="1" hidden="1" customHeight="1">
      <c r="F113" s="1"/>
      <c r="G113" s="1"/>
      <c r="H113" s="1"/>
      <c r="I113" s="1"/>
      <c r="J113" s="7" t="s">
        <v>29</v>
      </c>
      <c r="K113" s="14">
        <v>0.05</v>
      </c>
      <c r="L113" s="1"/>
      <c r="M113" s="1"/>
      <c r="N113" s="1"/>
      <c r="O113" s="1"/>
      <c r="P113" s="1"/>
      <c r="Q113" s="1"/>
    </row>
    <row r="114" spans="6:17" ht="1" hidden="1" customHeight="1">
      <c r="F114" s="1"/>
      <c r="G114" s="1"/>
      <c r="H114" s="1"/>
      <c r="I114" s="1"/>
      <c r="J114" s="9" t="s">
        <v>21</v>
      </c>
      <c r="K114" s="15">
        <f>AVERAGE(K98:K112)</f>
        <v>0</v>
      </c>
      <c r="L114" s="1"/>
      <c r="M114" s="1"/>
      <c r="N114" s="1"/>
      <c r="O114" s="1"/>
      <c r="P114" s="1"/>
      <c r="Q114" s="1"/>
    </row>
    <row r="115" spans="6:17" ht="1" hidden="1" customHeight="1">
      <c r="F115" s="1"/>
      <c r="G115" s="1"/>
      <c r="H115" s="1"/>
      <c r="I115" s="1"/>
      <c r="J115" s="9" t="s">
        <v>22</v>
      </c>
      <c r="K115" s="16">
        <f>_xlfn.STDEV.S(K98:K112)</f>
        <v>0</v>
      </c>
      <c r="L115" s="1"/>
      <c r="M115" s="1"/>
      <c r="N115" s="1"/>
      <c r="O115" s="1"/>
      <c r="P115" s="1"/>
      <c r="Q115" s="1"/>
    </row>
    <row r="116" spans="6:17" ht="1" hidden="1" customHeight="1">
      <c r="F116" s="1"/>
      <c r="G116" s="1"/>
      <c r="H116" s="1"/>
      <c r="I116" s="1"/>
      <c r="J116" s="9" t="s">
        <v>23</v>
      </c>
      <c r="K116" s="15">
        <f>MIN(K98:K112)</f>
        <v>0</v>
      </c>
      <c r="L116" s="1"/>
      <c r="M116" s="1"/>
      <c r="N116" s="1"/>
      <c r="O116" s="1"/>
      <c r="P116" s="1"/>
      <c r="Q116" s="1"/>
    </row>
    <row r="117" spans="6:17" ht="1" hidden="1" customHeight="1">
      <c r="F117" s="1"/>
      <c r="G117" s="1"/>
      <c r="H117" s="1"/>
      <c r="I117" s="1"/>
      <c r="J117" s="9" t="s">
        <v>39</v>
      </c>
      <c r="K117" s="15">
        <f>MAX(K98:K112)</f>
        <v>0</v>
      </c>
      <c r="L117" s="1"/>
      <c r="M117" s="1"/>
      <c r="N117" s="1"/>
      <c r="O117" s="1"/>
      <c r="P117" s="1"/>
      <c r="Q117" s="1"/>
    </row>
    <row r="118" spans="6:17" ht="1" hidden="1" customHeight="1">
      <c r="F118" s="1"/>
      <c r="G118" s="1"/>
      <c r="H118" s="1"/>
      <c r="I118" s="1"/>
      <c r="J118" s="9" t="s">
        <v>40</v>
      </c>
      <c r="K118" s="17">
        <f>K114-K116</f>
        <v>0</v>
      </c>
      <c r="L118" s="1"/>
      <c r="M118" s="1"/>
      <c r="N118" s="1"/>
      <c r="O118" s="1"/>
      <c r="P118" s="1"/>
      <c r="Q118" s="1"/>
    </row>
    <row r="119" spans="6:17" ht="1" hidden="1" customHeight="1">
      <c r="F119" s="1"/>
      <c r="G119" s="1"/>
      <c r="H119" s="1"/>
      <c r="I119" s="1"/>
      <c r="J119" s="9" t="s">
        <v>41</v>
      </c>
      <c r="K119" s="17">
        <f>K117-K114</f>
        <v>0</v>
      </c>
      <c r="L119" s="1"/>
      <c r="M119" s="1"/>
      <c r="N119" s="1"/>
      <c r="O119" s="1"/>
      <c r="P119" s="1"/>
      <c r="Q119" s="1"/>
    </row>
    <row r="120" spans="6:17" ht="1" hidden="1" customHeight="1">
      <c r="F120" s="1"/>
      <c r="G120" s="1"/>
      <c r="H120" s="1"/>
      <c r="I120" s="1"/>
      <c r="J120" s="9" t="s">
        <v>26</v>
      </c>
      <c r="K120" s="16" t="e">
        <f>MAX(K118:K119)/K115</f>
        <v>#DIV/0!</v>
      </c>
      <c r="L120" s="1"/>
      <c r="M120" s="1"/>
      <c r="N120" s="1"/>
      <c r="O120" s="1"/>
      <c r="P120" s="1"/>
      <c r="Q120" s="1"/>
    </row>
    <row r="121" spans="6:17" ht="1" hidden="1" customHeight="1">
      <c r="F121" s="1"/>
      <c r="G121" s="1"/>
      <c r="H121" s="1"/>
      <c r="I121" s="1"/>
      <c r="J121" s="9" t="s">
        <v>28</v>
      </c>
      <c r="K121" s="16">
        <f>COUNT(K97:K112)</f>
        <v>15</v>
      </c>
      <c r="L121" s="1"/>
      <c r="M121" s="1"/>
      <c r="N121" s="1"/>
      <c r="O121" s="1"/>
      <c r="P121" s="1"/>
      <c r="Q121" s="1"/>
    </row>
    <row r="122" spans="6:17" ht="1" hidden="1" customHeight="1">
      <c r="F122" s="1"/>
      <c r="G122" s="1"/>
      <c r="H122" s="1"/>
      <c r="I122" s="1"/>
      <c r="J122" s="9" t="s">
        <v>42</v>
      </c>
      <c r="K122" s="16">
        <f>K113/K121</f>
        <v>3.3333333333333335E-3</v>
      </c>
      <c r="L122" s="1"/>
      <c r="M122" s="1"/>
      <c r="N122" s="1"/>
      <c r="O122" s="1"/>
      <c r="P122" s="1"/>
      <c r="Q122" s="1"/>
    </row>
    <row r="123" spans="6:17" ht="1" hidden="1" customHeight="1">
      <c r="F123" s="1"/>
      <c r="G123" s="1"/>
      <c r="H123" s="1"/>
      <c r="I123" s="1"/>
      <c r="J123" s="9" t="s">
        <v>0</v>
      </c>
      <c r="K123" s="16">
        <f>K121-2</f>
        <v>13</v>
      </c>
      <c r="L123" s="1"/>
      <c r="M123" s="1"/>
      <c r="N123" s="1"/>
      <c r="O123" s="1"/>
      <c r="P123" s="1"/>
      <c r="Q123" s="1"/>
    </row>
    <row r="124" spans="6:17" ht="1" hidden="1" customHeight="1">
      <c r="F124" s="1"/>
      <c r="G124" s="1"/>
      <c r="H124" s="1"/>
      <c r="I124" s="1"/>
      <c r="J124" s="9" t="s">
        <v>32</v>
      </c>
      <c r="K124" s="16">
        <f>TINV(K122,K123)</f>
        <v>3.5838393924732448</v>
      </c>
      <c r="L124" s="1"/>
      <c r="M124" s="1"/>
      <c r="N124" s="1"/>
      <c r="O124" s="1"/>
      <c r="P124" s="1"/>
      <c r="Q124" s="1"/>
    </row>
    <row r="125" spans="6:17" ht="1" hidden="1" customHeight="1">
      <c r="F125" s="1"/>
      <c r="G125" s="1"/>
      <c r="H125" s="1"/>
      <c r="I125" s="1"/>
      <c r="J125" s="9" t="s">
        <v>33</v>
      </c>
      <c r="K125" s="16">
        <f>(K121-1)*K124/SQRT(K121*(K123+K124^2))</f>
        <v>2.5483077717433442</v>
      </c>
      <c r="L125" s="1"/>
      <c r="M125" s="1"/>
      <c r="N125" s="1"/>
      <c r="O125" s="1"/>
      <c r="P125" s="1"/>
      <c r="Q125" s="1"/>
    </row>
    <row r="126" spans="6:17" ht="1" hidden="1" customHeight="1">
      <c r="F126" s="1"/>
      <c r="G126" s="1"/>
      <c r="H126" s="1"/>
      <c r="I126" s="1"/>
      <c r="J126" s="9" t="s">
        <v>42</v>
      </c>
      <c r="K126" s="18" t="e">
        <f>IF(K120&gt;K125,"YES","NO")</f>
        <v>#DIV/0!</v>
      </c>
      <c r="L126" s="1"/>
      <c r="M126" s="1"/>
      <c r="N126" s="1"/>
      <c r="O126" s="1"/>
      <c r="P126" s="1"/>
      <c r="Q126" s="1"/>
    </row>
    <row r="127" spans="6:17" ht="1" hidden="1" customHeight="1">
      <c r="F127" s="1"/>
      <c r="G127" s="1"/>
      <c r="H127" s="1"/>
      <c r="I127" s="1"/>
      <c r="J127" s="1"/>
      <c r="K127" s="1"/>
      <c r="L127" s="1"/>
      <c r="M127" s="1"/>
      <c r="N127" s="1"/>
      <c r="O127" s="1"/>
      <c r="P127" s="1"/>
      <c r="Q127" s="1"/>
    </row>
    <row r="128" spans="6:17" ht="1" hidden="1" customHeight="1">
      <c r="F128" s="1"/>
      <c r="G128" s="1"/>
      <c r="H128" s="1"/>
      <c r="I128" s="1"/>
      <c r="J128" s="19" t="s">
        <v>44</v>
      </c>
      <c r="K128" s="19" t="s">
        <v>38</v>
      </c>
      <c r="L128" s="1"/>
      <c r="M128" s="1"/>
      <c r="N128" s="1"/>
      <c r="O128" s="1"/>
      <c r="P128" s="1"/>
      <c r="Q128" s="1"/>
    </row>
    <row r="129" spans="6:17" ht="1" hidden="1" customHeight="1">
      <c r="F129" s="1"/>
      <c r="G129" s="1"/>
      <c r="H129" s="1"/>
      <c r="I129" s="1"/>
      <c r="J129" s="34">
        <v>1</v>
      </c>
      <c r="K129" s="38">
        <v>1.3660000000000001</v>
      </c>
      <c r="L129" s="1"/>
      <c r="M129" s="1"/>
      <c r="N129" s="1"/>
      <c r="O129" s="1"/>
      <c r="P129" s="1"/>
      <c r="Q129" s="1"/>
    </row>
    <row r="130" spans="6:17" ht="1" hidden="1" customHeight="1">
      <c r="F130" s="1"/>
      <c r="G130" s="1"/>
      <c r="H130" s="30"/>
      <c r="I130" s="1"/>
      <c r="J130" s="34">
        <v>2</v>
      </c>
      <c r="K130" s="38">
        <v>1.355</v>
      </c>
      <c r="L130" s="1"/>
      <c r="M130" s="1"/>
      <c r="N130" s="1"/>
      <c r="O130" s="1"/>
      <c r="P130" s="1"/>
      <c r="Q130" s="1"/>
    </row>
    <row r="131" spans="6:17" ht="12" hidden="1" customHeight="1">
      <c r="F131" s="1"/>
      <c r="G131" s="1"/>
      <c r="H131" s="31"/>
      <c r="I131" s="1"/>
      <c r="J131" s="34">
        <v>3</v>
      </c>
      <c r="K131" s="38">
        <v>1.345</v>
      </c>
      <c r="L131" s="1"/>
      <c r="M131" s="1"/>
      <c r="N131" s="1"/>
      <c r="O131" s="1"/>
      <c r="P131" s="1"/>
      <c r="Q131" s="1"/>
    </row>
    <row r="132" spans="6:17" ht="1" hidden="1" customHeight="1">
      <c r="F132" s="1"/>
      <c r="G132" s="1"/>
      <c r="H132" s="31"/>
      <c r="I132" s="1"/>
      <c r="J132" s="34">
        <v>4</v>
      </c>
      <c r="K132" s="38">
        <v>1.345</v>
      </c>
      <c r="L132" s="1"/>
      <c r="M132" s="1"/>
      <c r="N132" s="1"/>
      <c r="O132" s="1"/>
      <c r="P132" s="1"/>
      <c r="Q132" s="1"/>
    </row>
    <row r="133" spans="6:17" ht="14" hidden="1" customHeight="1">
      <c r="F133" s="1"/>
      <c r="G133" s="1"/>
      <c r="H133" s="31"/>
      <c r="I133" s="1"/>
      <c r="J133" s="34">
        <v>5</v>
      </c>
      <c r="K133" s="38">
        <v>1.3420000000000001</v>
      </c>
      <c r="L133" s="1"/>
      <c r="M133" s="1"/>
      <c r="N133" s="1"/>
      <c r="O133" s="1"/>
      <c r="P133" s="1"/>
      <c r="Q133" s="1"/>
    </row>
    <row r="134" spans="6:17" ht="1" hidden="1" customHeight="1">
      <c r="F134" s="1"/>
      <c r="G134" s="1"/>
      <c r="H134" s="31"/>
      <c r="I134" s="1"/>
      <c r="J134" s="34">
        <v>6</v>
      </c>
      <c r="K134" s="38">
        <v>1.341</v>
      </c>
      <c r="L134" s="1"/>
      <c r="M134" s="1"/>
      <c r="N134" s="1"/>
      <c r="O134" s="1"/>
      <c r="P134" s="1"/>
      <c r="Q134" s="1"/>
    </row>
    <row r="135" spans="6:17" ht="1" hidden="1" customHeight="1">
      <c r="F135" s="1"/>
      <c r="G135" s="1"/>
      <c r="H135" s="31"/>
      <c r="I135" s="1"/>
      <c r="J135" s="34">
        <v>7</v>
      </c>
      <c r="K135" s="38">
        <v>1.341</v>
      </c>
      <c r="L135" s="1"/>
      <c r="M135" s="1"/>
      <c r="N135" s="1"/>
      <c r="O135" s="1"/>
      <c r="P135" s="1"/>
      <c r="Q135" s="1"/>
    </row>
    <row r="136" spans="6:17" ht="1" hidden="1" customHeight="1">
      <c r="F136" s="1"/>
      <c r="G136" s="1"/>
      <c r="H136" s="31"/>
      <c r="I136" s="1"/>
      <c r="J136" s="34">
        <v>8</v>
      </c>
      <c r="K136" s="38">
        <v>1.34</v>
      </c>
      <c r="L136" s="1"/>
      <c r="M136" s="1"/>
      <c r="N136" s="1"/>
      <c r="O136" s="1"/>
      <c r="P136" s="1"/>
      <c r="Q136" s="1"/>
    </row>
    <row r="137" spans="6:17" ht="1" hidden="1" customHeight="1">
      <c r="F137" s="1"/>
      <c r="G137" s="1"/>
      <c r="H137" s="31"/>
      <c r="I137" s="1"/>
      <c r="J137" s="34">
        <v>9</v>
      </c>
      <c r="K137" s="38">
        <v>1.325</v>
      </c>
      <c r="L137" s="1"/>
      <c r="M137" s="1"/>
      <c r="N137" s="1"/>
      <c r="O137" s="1"/>
      <c r="P137" s="1"/>
      <c r="Q137" s="1"/>
    </row>
    <row r="138" spans="6:17" ht="1" hidden="1" customHeight="1">
      <c r="F138" s="1"/>
      <c r="G138" s="1"/>
      <c r="H138" s="31"/>
      <c r="I138" s="1"/>
      <c r="J138" s="34">
        <v>10</v>
      </c>
      <c r="K138" s="38">
        <v>1.321</v>
      </c>
      <c r="L138" s="1"/>
      <c r="M138" s="1"/>
      <c r="N138" s="1"/>
      <c r="O138" s="1"/>
      <c r="P138" s="1"/>
      <c r="Q138" s="1"/>
    </row>
    <row r="139" spans="6:17" ht="1" hidden="1" customHeight="1">
      <c r="F139" s="1"/>
      <c r="G139" s="1"/>
      <c r="H139" s="31"/>
      <c r="I139" s="1"/>
      <c r="J139" s="34">
        <v>11</v>
      </c>
      <c r="K139" s="38">
        <v>1.3</v>
      </c>
      <c r="L139" s="1"/>
      <c r="M139" s="1"/>
      <c r="N139" s="1"/>
      <c r="O139" s="1"/>
      <c r="P139" s="1"/>
      <c r="Q139" s="1"/>
    </row>
    <row r="140" spans="6:17" ht="1" hidden="1" customHeight="1">
      <c r="F140" s="1"/>
      <c r="G140" s="1"/>
      <c r="H140" s="31"/>
      <c r="I140" s="1"/>
      <c r="J140" s="34">
        <v>12</v>
      </c>
      <c r="K140" s="38">
        <v>1.2549999999999999</v>
      </c>
      <c r="L140" s="1"/>
      <c r="M140" s="1"/>
      <c r="N140" s="1"/>
      <c r="O140" s="1"/>
      <c r="P140" s="1"/>
      <c r="Q140" s="1"/>
    </row>
    <row r="141" spans="6:17" ht="1" hidden="1" customHeight="1">
      <c r="F141" s="1"/>
      <c r="G141" s="1"/>
      <c r="H141" s="31"/>
      <c r="I141" s="1"/>
      <c r="J141" s="34">
        <v>13</v>
      </c>
      <c r="K141" s="38">
        <v>1.234</v>
      </c>
      <c r="L141" s="1"/>
      <c r="M141" s="1"/>
      <c r="N141" s="1"/>
      <c r="O141" s="1"/>
      <c r="P141" s="1"/>
      <c r="Q141" s="1"/>
    </row>
    <row r="142" spans="6:17" ht="1" hidden="1" customHeight="1">
      <c r="F142" s="1"/>
      <c r="G142" s="1"/>
      <c r="H142" s="31"/>
      <c r="I142" s="1"/>
      <c r="J142" s="34">
        <v>14</v>
      </c>
      <c r="K142" s="38">
        <v>1.2</v>
      </c>
      <c r="L142" s="1"/>
      <c r="M142" s="1"/>
      <c r="N142" s="1"/>
      <c r="O142" s="1"/>
      <c r="P142" s="1"/>
      <c r="Q142" s="1"/>
    </row>
    <row r="143" spans="6:17" ht="1" hidden="1" customHeight="1">
      <c r="F143" s="1"/>
      <c r="G143" s="1"/>
      <c r="H143" s="31"/>
      <c r="I143" s="1"/>
      <c r="J143" s="7" t="s">
        <v>29</v>
      </c>
      <c r="K143" s="14">
        <v>0.05</v>
      </c>
      <c r="L143" s="1"/>
      <c r="M143" s="1"/>
      <c r="N143" s="1"/>
      <c r="O143" s="1"/>
      <c r="P143" s="1"/>
      <c r="Q143" s="1"/>
    </row>
    <row r="144" spans="6:17" ht="1" hidden="1" customHeight="1">
      <c r="F144" s="1"/>
      <c r="G144" s="1"/>
      <c r="H144" s="31"/>
      <c r="I144" s="1"/>
      <c r="J144" s="9" t="s">
        <v>21</v>
      </c>
      <c r="K144" s="15">
        <f>AVERAGE(K129:K142)</f>
        <v>1.3149999999999999</v>
      </c>
      <c r="L144" s="1"/>
      <c r="M144" s="1"/>
      <c r="N144" s="1"/>
      <c r="O144" s="1"/>
      <c r="P144" s="1"/>
      <c r="Q144" s="1"/>
    </row>
    <row r="145" spans="6:17" ht="1" hidden="1" customHeight="1">
      <c r="F145" s="1"/>
      <c r="G145" s="1"/>
      <c r="H145" s="30"/>
      <c r="I145" s="1"/>
      <c r="J145" s="9" t="s">
        <v>22</v>
      </c>
      <c r="K145" s="16">
        <f>_xlfn.STDEV.S(K129:K142)</f>
        <v>4.9964602855036691E-2</v>
      </c>
      <c r="L145" s="1"/>
      <c r="M145" s="1"/>
      <c r="N145" s="1"/>
      <c r="O145" s="1"/>
      <c r="P145" s="1"/>
      <c r="Q145" s="1"/>
    </row>
    <row r="146" spans="6:17" ht="2" hidden="1" customHeight="1">
      <c r="F146" s="1"/>
      <c r="G146" s="1"/>
      <c r="H146" s="30"/>
      <c r="I146" s="1"/>
      <c r="J146" s="9" t="s">
        <v>23</v>
      </c>
      <c r="K146" s="15">
        <f>MIN(K129:K142)</f>
        <v>1.2</v>
      </c>
      <c r="L146" s="1"/>
      <c r="M146" s="1"/>
      <c r="N146" s="1"/>
      <c r="O146" s="1"/>
      <c r="P146" s="1"/>
      <c r="Q146" s="1"/>
    </row>
    <row r="147" spans="6:17" ht="1" hidden="1" customHeight="1">
      <c r="F147" s="1"/>
      <c r="G147" s="1"/>
      <c r="H147" s="30"/>
      <c r="I147" s="1"/>
      <c r="J147" s="9" t="s">
        <v>39</v>
      </c>
      <c r="K147" s="15">
        <f>MAX(K129:K142)</f>
        <v>1.3660000000000001</v>
      </c>
      <c r="L147" s="1"/>
      <c r="M147" s="1"/>
      <c r="N147" s="1"/>
      <c r="O147" s="1"/>
      <c r="P147" s="1"/>
      <c r="Q147" s="1"/>
    </row>
    <row r="148" spans="6:17" ht="1" hidden="1" customHeight="1">
      <c r="F148" s="1"/>
      <c r="G148" s="1"/>
      <c r="H148" s="30"/>
      <c r="I148" s="1"/>
      <c r="J148" s="9" t="s">
        <v>40</v>
      </c>
      <c r="K148" s="17">
        <f>K144-K146</f>
        <v>0.11499999999999999</v>
      </c>
      <c r="L148" s="1"/>
      <c r="M148" s="1"/>
      <c r="N148" s="1"/>
      <c r="O148" s="1"/>
      <c r="P148" s="1"/>
      <c r="Q148" s="1"/>
    </row>
    <row r="149" spans="6:17" ht="1" hidden="1" customHeight="1">
      <c r="F149" s="1"/>
      <c r="G149" s="1"/>
      <c r="H149" s="30"/>
      <c r="I149" s="1"/>
      <c r="J149" s="9" t="s">
        <v>41</v>
      </c>
      <c r="K149" s="17">
        <f>K147-K144</f>
        <v>5.1000000000000156E-2</v>
      </c>
      <c r="L149" s="1"/>
      <c r="M149" s="1"/>
      <c r="N149" s="1"/>
      <c r="O149" s="1"/>
      <c r="P149" s="1"/>
      <c r="Q149" s="1"/>
    </row>
    <row r="150" spans="6:17" ht="1" hidden="1" customHeight="1">
      <c r="F150" s="1"/>
      <c r="G150" s="1"/>
      <c r="H150" s="30"/>
      <c r="I150" s="1"/>
      <c r="J150" s="9" t="s">
        <v>26</v>
      </c>
      <c r="K150" s="16">
        <f>MAX(K148:K149)/K145</f>
        <v>2.3016294222061928</v>
      </c>
      <c r="L150" s="1"/>
      <c r="M150" s="1"/>
      <c r="N150" s="1"/>
      <c r="O150" s="1"/>
      <c r="P150" s="1"/>
      <c r="Q150" s="1"/>
    </row>
    <row r="151" spans="6:17" ht="1" hidden="1" customHeight="1">
      <c r="F151" s="1"/>
      <c r="G151" s="1"/>
      <c r="H151" s="30"/>
      <c r="I151" s="1"/>
      <c r="J151" s="9" t="s">
        <v>28</v>
      </c>
      <c r="K151" s="16">
        <f>COUNT(F124:F139)</f>
        <v>0</v>
      </c>
      <c r="L151" s="1"/>
      <c r="M151" s="1"/>
      <c r="N151" s="1"/>
      <c r="O151" s="1"/>
      <c r="P151" s="1"/>
      <c r="Q151" s="1"/>
    </row>
    <row r="152" spans="6:17" ht="1" hidden="1" customHeight="1">
      <c r="F152" s="1"/>
      <c r="G152" s="1"/>
      <c r="H152" s="30"/>
      <c r="I152" s="1"/>
      <c r="J152" s="9" t="s">
        <v>42</v>
      </c>
      <c r="K152" s="16" t="e">
        <f>K143/K151</f>
        <v>#DIV/0!</v>
      </c>
      <c r="L152" s="1"/>
      <c r="M152" s="1"/>
      <c r="N152" s="1"/>
      <c r="O152" s="1"/>
      <c r="P152" s="1"/>
      <c r="Q152" s="1"/>
    </row>
    <row r="153" spans="6:17" ht="1" hidden="1" customHeight="1">
      <c r="F153" s="1"/>
      <c r="G153" s="1"/>
      <c r="H153" s="30"/>
      <c r="I153" s="1"/>
      <c r="J153" s="9" t="s">
        <v>0</v>
      </c>
      <c r="K153" s="16">
        <f>K151-2</f>
        <v>-2</v>
      </c>
      <c r="L153" s="1"/>
      <c r="M153" s="1"/>
      <c r="N153" s="1"/>
      <c r="O153" s="1"/>
      <c r="P153" s="1"/>
      <c r="Q153" s="1"/>
    </row>
    <row r="154" spans="6:17" ht="1" hidden="1" customHeight="1">
      <c r="F154" s="1"/>
      <c r="G154" s="1"/>
      <c r="H154" s="30"/>
      <c r="I154" s="1"/>
      <c r="J154" s="9" t="s">
        <v>32</v>
      </c>
      <c r="K154" s="16" t="e">
        <f>TINV(K152,K153)</f>
        <v>#DIV/0!</v>
      </c>
      <c r="L154" s="1"/>
      <c r="M154" s="1"/>
      <c r="N154" s="1"/>
      <c r="O154" s="1"/>
      <c r="P154" s="1"/>
      <c r="Q154" s="1"/>
    </row>
    <row r="155" spans="6:17" ht="1" hidden="1" customHeight="1">
      <c r="F155" s="1"/>
      <c r="G155" s="1"/>
      <c r="H155" s="30"/>
      <c r="I155" s="1"/>
      <c r="J155" s="9" t="s">
        <v>33</v>
      </c>
      <c r="K155" s="16" t="e">
        <f>(K151-1)*K154/SQRT(K151*(K153+K154^2))</f>
        <v>#DIV/0!</v>
      </c>
      <c r="L155" s="1"/>
      <c r="M155" s="1"/>
      <c r="N155" s="1"/>
      <c r="O155" s="1"/>
      <c r="P155" s="1"/>
      <c r="Q155" s="1"/>
    </row>
    <row r="156" spans="6:17" ht="1" hidden="1" customHeight="1">
      <c r="F156" s="1"/>
      <c r="G156" s="1"/>
      <c r="H156" s="30"/>
      <c r="I156" s="1"/>
      <c r="J156" s="9" t="s">
        <v>42</v>
      </c>
      <c r="K156" s="16" t="e">
        <f>IF(K150&gt;K155,"YES","NO")</f>
        <v>#DIV/0!</v>
      </c>
      <c r="L156" s="1"/>
      <c r="M156" s="1"/>
      <c r="N156" s="1"/>
      <c r="O156" s="1"/>
      <c r="P156" s="1"/>
      <c r="Q156" s="1"/>
    </row>
    <row r="157" spans="6:17" ht="3" hidden="1" customHeight="1">
      <c r="F157" s="1"/>
      <c r="G157" s="1"/>
      <c r="H157" s="1"/>
      <c r="I157" s="1"/>
      <c r="J157" s="1"/>
      <c r="K157" s="1"/>
      <c r="L157" s="1"/>
      <c r="M157" s="1"/>
      <c r="N157" s="1"/>
      <c r="O157" s="1"/>
      <c r="P157" s="1"/>
      <c r="Q157" s="1"/>
    </row>
    <row r="158" spans="6:17" ht="1" hidden="1" customHeight="1">
      <c r="F158" s="1"/>
      <c r="G158" s="1"/>
      <c r="H158" s="1"/>
      <c r="I158" s="1"/>
      <c r="J158" s="1"/>
      <c r="K158" s="1"/>
      <c r="L158" s="1"/>
      <c r="M158" s="1"/>
      <c r="N158" s="1"/>
      <c r="O158" s="1"/>
      <c r="P158" s="1"/>
      <c r="Q158" s="1"/>
    </row>
    <row r="159" spans="6:17" ht="20" customHeight="1">
      <c r="F159" s="1"/>
      <c r="G159" s="1"/>
      <c r="H159" s="1"/>
      <c r="I159" s="1"/>
      <c r="J159" s="1"/>
      <c r="K159" s="1"/>
      <c r="L159" s="1"/>
      <c r="M159" s="1"/>
      <c r="N159" s="1"/>
      <c r="O159" s="1"/>
      <c r="P159" s="1"/>
      <c r="Q159" s="1"/>
    </row>
    <row r="160" spans="6:17">
      <c r="F160" s="1"/>
      <c r="G160" s="1"/>
      <c r="H160" s="1"/>
      <c r="I160" s="1"/>
      <c r="J160" s="1"/>
      <c r="K160" s="1"/>
      <c r="L160" s="1"/>
      <c r="M160" s="1"/>
      <c r="N160" s="1"/>
      <c r="O160" s="1"/>
      <c r="P160" s="1"/>
      <c r="Q160" s="1"/>
    </row>
    <row r="161" spans="6:17">
      <c r="F161" s="1"/>
      <c r="G161" s="1"/>
      <c r="H161" s="1"/>
      <c r="I161" s="1"/>
      <c r="J161" s="1"/>
      <c r="K161" s="1"/>
      <c r="L161" s="1"/>
      <c r="M161" s="1"/>
      <c r="N161" s="1"/>
      <c r="O161" s="1"/>
      <c r="P161" s="1"/>
      <c r="Q161" s="1"/>
    </row>
    <row r="162" spans="6:17">
      <c r="F162" s="1"/>
      <c r="G162" s="1"/>
      <c r="H162" s="1"/>
      <c r="I162" s="1"/>
      <c r="J162" s="1"/>
      <c r="K162" s="1"/>
      <c r="L162" s="1"/>
      <c r="M162" s="1"/>
      <c r="N162" s="1"/>
      <c r="O162" s="1"/>
      <c r="P162" s="1"/>
      <c r="Q162" s="1"/>
    </row>
    <row r="163" spans="6:17">
      <c r="F163" s="1"/>
      <c r="G163" s="1"/>
      <c r="H163" s="1"/>
      <c r="I163" s="1"/>
      <c r="J163" s="1"/>
      <c r="K163" s="1"/>
      <c r="L163" s="1"/>
      <c r="M163" s="1"/>
      <c r="N163" s="1"/>
      <c r="O163" s="1"/>
      <c r="P163" s="1"/>
      <c r="Q163" s="1"/>
    </row>
    <row r="164" spans="6:17">
      <c r="F164" s="1"/>
      <c r="G164" s="1"/>
      <c r="H164" s="1"/>
      <c r="I164" s="1"/>
      <c r="J164" s="1"/>
      <c r="K164" s="1"/>
      <c r="L164" s="1"/>
      <c r="M164" s="1"/>
      <c r="N164" s="1"/>
      <c r="O164" s="1"/>
      <c r="P164" s="1"/>
      <c r="Q164" s="1"/>
    </row>
    <row r="165" spans="6:17">
      <c r="F165" s="1"/>
      <c r="G165" s="1"/>
      <c r="H165" s="1"/>
      <c r="I165" s="1"/>
      <c r="J165" s="1"/>
      <c r="K165" s="1"/>
      <c r="L165" s="1"/>
      <c r="M165" s="1"/>
      <c r="N165" s="1"/>
      <c r="O165" s="1"/>
      <c r="P165" s="1"/>
      <c r="Q165" s="1"/>
    </row>
    <row r="166" spans="6:17">
      <c r="F166" s="1"/>
      <c r="G166" s="1"/>
      <c r="H166" s="1"/>
      <c r="I166" s="1"/>
      <c r="J166" s="1"/>
      <c r="K166" s="1"/>
      <c r="L166" s="1"/>
      <c r="M166" s="1"/>
      <c r="N166" s="1"/>
      <c r="O166" s="1"/>
      <c r="P166" s="1"/>
      <c r="Q166" s="1"/>
    </row>
    <row r="167" spans="6:17">
      <c r="F167" s="1"/>
      <c r="G167" s="1"/>
      <c r="H167" s="1"/>
      <c r="I167" s="1"/>
      <c r="J167" s="1"/>
      <c r="K167" s="1"/>
      <c r="L167" s="1"/>
      <c r="M167" s="1"/>
      <c r="N167" s="1"/>
      <c r="O167" s="1"/>
      <c r="P167" s="1"/>
      <c r="Q167" s="1"/>
    </row>
    <row r="168" spans="6:17">
      <c r="F168" s="1"/>
      <c r="G168" s="1"/>
      <c r="H168" s="1"/>
      <c r="I168" s="1"/>
      <c r="J168" s="1"/>
      <c r="K168" s="1"/>
      <c r="L168" s="1"/>
      <c r="M168" s="1"/>
      <c r="N168" s="1"/>
      <c r="O168" s="1"/>
      <c r="P168" s="1"/>
      <c r="Q168" s="1"/>
    </row>
    <row r="169" spans="6:17">
      <c r="F169" s="1"/>
      <c r="G169" s="1"/>
      <c r="H169" s="1"/>
      <c r="I169" s="1"/>
      <c r="J169" s="1"/>
      <c r="K169" s="1"/>
      <c r="L169" s="1"/>
      <c r="M169" s="1"/>
      <c r="N169" s="1"/>
      <c r="O169" s="1"/>
      <c r="P169" s="1"/>
      <c r="Q169" s="1"/>
    </row>
  </sheetData>
  <sheetProtection algorithmName="SHA-512" hashValue="SLyHISxu/Sx7pmIxJv3oh8mXgrX1Suz1f0fill3sJMz6BoagN1Q4aDPOR6H9yFI1t8ZD8RUdJIXWimqdnlDFcw==" saltValue="45uHGmLP3SgrF2KJWI4CUQ==" spinCount="100000" sheet="1" selectLockedCells="1"/>
  <mergeCells count="28">
    <mergeCell ref="I38:J38"/>
    <mergeCell ref="I39:J40"/>
    <mergeCell ref="I54:J54"/>
    <mergeCell ref="B26:F29"/>
    <mergeCell ref="N26:P26"/>
    <mergeCell ref="N28:P28"/>
    <mergeCell ref="N33:P33"/>
    <mergeCell ref="N27:O27"/>
    <mergeCell ref="N29:O29"/>
    <mergeCell ref="N30:O30"/>
    <mergeCell ref="N31:O31"/>
    <mergeCell ref="N32:O32"/>
    <mergeCell ref="H24:H56"/>
    <mergeCell ref="A1:A35"/>
    <mergeCell ref="N25:O25"/>
    <mergeCell ref="E2:F3"/>
    <mergeCell ref="M3:M36"/>
    <mergeCell ref="I32:J32"/>
    <mergeCell ref="N34:O34"/>
    <mergeCell ref="N36:O36"/>
    <mergeCell ref="B2:C17"/>
    <mergeCell ref="B18:C24"/>
    <mergeCell ref="H3:H21"/>
    <mergeCell ref="S2:T2"/>
    <mergeCell ref="R3:R25"/>
    <mergeCell ref="S4:U4"/>
    <mergeCell ref="N2:P2"/>
    <mergeCell ref="I2:J2"/>
  </mergeCells>
  <conditionalFormatting sqref="J41 J43">
    <cfRule type="expression" dxfId="0" priority="69">
      <formula>#REF!=1</formula>
    </cfRule>
  </conditionalFormatting>
  <pageMargins left="0.7" right="0.7" top="0.75" bottom="0.75" header="0.3" footer="0.3"/>
  <pageSetup orientation="portrait" horizontalDpi="0" verticalDpi="0"/>
  <extLst>
    <ext xmlns:x14="http://schemas.microsoft.com/office/spreadsheetml/2009/9/main" uri="{78C0D931-6437-407d-A8EE-F0AAD7539E65}">
      <x14:conditionalFormattings>
        <x14:conditionalFormatting xmlns:xm="http://schemas.microsoft.com/office/excel/2006/main">
          <x14:cfRule type="iconSet" priority="70" id="{21DB96B7-590C-974F-B042-96806F9A11F6}">
            <x14:iconSet custom="1">
              <x14:cfvo type="percent">
                <xm:f>0</xm:f>
              </x14:cfvo>
              <x14:cfvo type="formula" gte="0">
                <xm:f>2</xm:f>
              </x14:cfvo>
              <x14:cfvo type="formula">
                <xm:f>17</xm:f>
              </x14:cfvo>
              <x14:cfIcon iconSet="4RedToBlack" iconId="3"/>
              <x14:cfIcon iconSet="NoIcons" iconId="0"/>
              <x14:cfIcon iconSet="NoIcons" iconId="0"/>
            </x14:iconSet>
          </x14:cfRule>
          <xm:sqref>K3:K19</xm:sqref>
        </x14:conditionalFormatting>
        <x14:conditionalFormatting xmlns:xm="http://schemas.microsoft.com/office/excel/2006/main">
          <x14:cfRule type="iconSet" priority="1" id="{90EB03B8-A68E-F341-B74E-3839B14188D0}">
            <x14:iconSet custom="1">
              <x14:cfvo type="percent">
                <xm:f>0</xm:f>
              </x14:cfvo>
              <x14:cfvo type="formula" gte="0">
                <xm:f>2</xm:f>
              </x14:cfvo>
              <x14:cfvo type="formula">
                <xm:f>17</xm:f>
              </x14:cfvo>
              <x14:cfIcon iconSet="4RedToBlack" iconId="3"/>
              <x14:cfIcon iconSet="NoIcons" iconId="0"/>
              <x14:cfIcon iconSet="NoIcons" iconId="0"/>
            </x14:iconSet>
          </x14:cfRule>
          <xm:sqref>K42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Worksheets</vt:lpstr>
      </vt:variant>
      <vt:variant>
        <vt:i4>1</vt:i4>
      </vt:variant>
    </vt:vector>
  </HeadingPairs>
  <TitlesOfParts>
    <vt:vector size="1" baseType="lpstr">
      <vt:lpstr>Single Seed Lot Calculations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Riad B</dc:creator>
  <cp:lastModifiedBy>Microsoft Office User</cp:lastModifiedBy>
  <dcterms:created xsi:type="dcterms:W3CDTF">2021-08-11T23:31:43Z</dcterms:created>
  <dcterms:modified xsi:type="dcterms:W3CDTF">2023-07-03T00:10:49Z</dcterms:modified>
</cp:coreProperties>
</file>